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olympic-my.sharepoint.com/personal/ashley_macallister_usashooting_org/Documents/Documents/2024 Matches &amp; Events/2026 National Junior Olympics/"/>
    </mc:Choice>
  </mc:AlternateContent>
  <xr:revisionPtr revIDLastSave="0" documentId="8_{60066945-9FF7-4144-8AD5-65E7FD0EC19F}" xr6:coauthVersionLast="47" xr6:coauthVersionMax="47" xr10:uidLastSave="{00000000-0000-0000-0000-000000000000}"/>
  <bookViews>
    <workbookView xWindow="-57720" yWindow="-1200" windowWidth="29040" windowHeight="15720" xr2:uid="{00000000-000D-0000-FFFF-FFFF00000000}"/>
  </bookViews>
  <sheets>
    <sheet name="MAP" sheetId="1" r:id="rId1"/>
    <sheet name="WAP" sheetId="2" r:id="rId2"/>
    <sheet name="MRF" sheetId="8" r:id="rId3"/>
    <sheet name="MSP" sheetId="7" r:id="rId4"/>
    <sheet name="WSP" sheetId="4" r:id="rId5"/>
    <sheet name="Para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7" l="1"/>
  <c r="M18" i="7"/>
  <c r="M25" i="7"/>
  <c r="M34" i="7"/>
  <c r="M37" i="7"/>
  <c r="M27" i="7"/>
  <c r="M39" i="7"/>
  <c r="M41" i="7"/>
  <c r="M16" i="7"/>
  <c r="M21" i="7"/>
  <c r="M26" i="7"/>
  <c r="M42" i="7"/>
  <c r="M38" i="7"/>
  <c r="M36" i="7"/>
  <c r="M20" i="7"/>
  <c r="M33" i="7"/>
  <c r="M28" i="7"/>
  <c r="M32" i="7"/>
  <c r="M22" i="7"/>
  <c r="M17" i="7"/>
  <c r="M30" i="7"/>
  <c r="M23" i="7"/>
  <c r="M24" i="7"/>
  <c r="M40" i="7"/>
  <c r="M29" i="7"/>
  <c r="M35" i="7"/>
  <c r="M31" i="7"/>
  <c r="U17" i="8"/>
  <c r="U18" i="8"/>
  <c r="U19" i="8"/>
  <c r="U20" i="8"/>
  <c r="U21" i="8"/>
  <c r="U22" i="8"/>
  <c r="U25" i="8"/>
  <c r="U23" i="8"/>
  <c r="U24" i="8"/>
  <c r="U26" i="8"/>
  <c r="U29" i="8"/>
  <c r="U27" i="8"/>
  <c r="U30" i="8"/>
  <c r="U28" i="8"/>
  <c r="U32" i="8"/>
  <c r="U33" i="8"/>
  <c r="U31" i="8"/>
  <c r="U16" i="8"/>
  <c r="M24" i="8"/>
  <c r="M31" i="8"/>
  <c r="M25" i="8"/>
  <c r="M20" i="8"/>
  <c r="M23" i="8"/>
  <c r="M32" i="8"/>
  <c r="M28" i="8"/>
  <c r="M18" i="8"/>
  <c r="M17" i="8"/>
  <c r="M19" i="8"/>
  <c r="M22" i="8"/>
  <c r="M33" i="8"/>
  <c r="M26" i="8"/>
  <c r="M27" i="8"/>
  <c r="M21" i="8"/>
  <c r="M29" i="8"/>
  <c r="M16" i="8"/>
  <c r="M30" i="8"/>
  <c r="B66" i="2"/>
  <c r="B30" i="2"/>
  <c r="B49" i="2"/>
  <c r="B73" i="2"/>
  <c r="B96" i="2"/>
  <c r="B87" i="2"/>
  <c r="B77" i="2"/>
  <c r="B51" i="2"/>
  <c r="B83" i="2"/>
  <c r="B62" i="2"/>
  <c r="B80" i="2"/>
  <c r="B90" i="2"/>
  <c r="B47" i="2"/>
  <c r="B85" i="2"/>
  <c r="B21" i="2"/>
  <c r="B78" i="2"/>
  <c r="B38" i="2"/>
  <c r="B74" i="2"/>
  <c r="B32" i="2"/>
  <c r="B43" i="2"/>
  <c r="B45" i="2"/>
  <c r="B59" i="2"/>
  <c r="B31" i="2"/>
  <c r="B68" i="2"/>
  <c r="B44" i="2"/>
  <c r="B22" i="2"/>
  <c r="B82" i="2"/>
  <c r="B95" i="2"/>
  <c r="B75" i="2"/>
  <c r="B27" i="2"/>
  <c r="B34" i="2"/>
  <c r="B86" i="2"/>
  <c r="B36" i="2"/>
  <c r="B91" i="2"/>
  <c r="B56" i="2"/>
  <c r="B50" i="2"/>
  <c r="B55" i="2"/>
  <c r="B84" i="2"/>
  <c r="B35" i="2"/>
  <c r="B18" i="2"/>
  <c r="B42" i="2"/>
  <c r="B29" i="2"/>
  <c r="B64" i="2"/>
  <c r="B69" i="2"/>
  <c r="B71" i="2"/>
  <c r="B81" i="2"/>
  <c r="B89" i="2"/>
  <c r="B76" i="2"/>
  <c r="B79" i="2"/>
  <c r="B63" i="2"/>
  <c r="B39" i="2"/>
  <c r="B52" i="2"/>
  <c r="B28" i="2"/>
  <c r="B54" i="2"/>
  <c r="B26" i="2"/>
  <c r="B53" i="2"/>
  <c r="B72" i="2"/>
  <c r="B40" i="2"/>
  <c r="B67" i="2"/>
  <c r="B88" i="2"/>
  <c r="B70" i="2"/>
  <c r="B41" i="2"/>
  <c r="B60" i="2"/>
  <c r="B93" i="2"/>
  <c r="B20" i="2"/>
  <c r="B57" i="2"/>
  <c r="B92" i="2"/>
  <c r="B37" i="2"/>
  <c r="B94" i="2"/>
  <c r="B48" i="2"/>
  <c r="B61" i="2"/>
  <c r="B65" i="2"/>
  <c r="B19" i="2"/>
  <c r="B58" i="2"/>
  <c r="B33" i="2"/>
  <c r="B24" i="2"/>
  <c r="W72" i="1"/>
  <c r="W66" i="1"/>
  <c r="W64" i="1"/>
  <c r="W78" i="1"/>
  <c r="W74" i="1"/>
  <c r="W73" i="1"/>
  <c r="W83" i="1"/>
  <c r="W75" i="1"/>
  <c r="W68" i="1"/>
  <c r="W71" i="1"/>
  <c r="W70" i="1"/>
  <c r="W82" i="1"/>
  <c r="W76" i="1"/>
  <c r="W80" i="1"/>
  <c r="W85" i="1"/>
  <c r="W91" i="1"/>
  <c r="W86" i="1"/>
  <c r="W84" i="1"/>
  <c r="W87" i="1"/>
  <c r="W79" i="1"/>
  <c r="W88" i="1"/>
  <c r="W90" i="1"/>
  <c r="W92" i="1"/>
  <c r="W89" i="1"/>
  <c r="W81" i="1"/>
  <c r="W19" i="1"/>
  <c r="W20" i="1"/>
  <c r="W21" i="1"/>
  <c r="W22" i="1"/>
  <c r="W23" i="1"/>
  <c r="W24" i="1"/>
  <c r="W26" i="1"/>
  <c r="W29" i="1"/>
  <c r="W31" i="1"/>
  <c r="W32" i="1"/>
  <c r="W27" i="1"/>
  <c r="W25" i="1"/>
  <c r="W36" i="1"/>
  <c r="W35" i="1"/>
  <c r="W34" i="1"/>
  <c r="W37" i="1"/>
  <c r="W28" i="1"/>
  <c r="W38" i="1"/>
  <c r="W30" i="1"/>
  <c r="W33" i="1"/>
  <c r="W48" i="1"/>
  <c r="W42" i="1"/>
  <c r="W40" i="1"/>
  <c r="W53" i="1"/>
  <c r="W18" i="1"/>
  <c r="U6" i="5"/>
  <c r="W6" i="5" s="1"/>
  <c r="W41" i="1"/>
  <c r="W45" i="1"/>
  <c r="W54" i="1"/>
  <c r="W62" i="1"/>
  <c r="W44" i="1"/>
  <c r="W55" i="1"/>
  <c r="W39" i="1"/>
  <c r="W52" i="1"/>
  <c r="W46" i="1"/>
  <c r="W50" i="1"/>
  <c r="W43" i="1"/>
  <c r="W58" i="1"/>
  <c r="W56" i="1"/>
  <c r="W47" i="1"/>
  <c r="W49" i="1"/>
  <c r="W57" i="1"/>
  <c r="W51" i="1"/>
  <c r="W65" i="1"/>
  <c r="W69" i="1"/>
  <c r="W63" i="1"/>
  <c r="W67" i="1"/>
  <c r="W59" i="1"/>
  <c r="W61" i="1"/>
  <c r="W77" i="1"/>
  <c r="W60" i="1"/>
  <c r="U26" i="4"/>
  <c r="U20" i="4"/>
  <c r="U21" i="4"/>
  <c r="U22" i="4"/>
  <c r="U23" i="4"/>
  <c r="U30" i="4"/>
  <c r="U25" i="4"/>
  <c r="U24" i="4"/>
  <c r="U27" i="4"/>
  <c r="U32" i="4"/>
  <c r="U36" i="4"/>
  <c r="U37" i="4"/>
  <c r="U38" i="4"/>
  <c r="U39" i="4"/>
  <c r="U40" i="4"/>
  <c r="U18" i="4"/>
  <c r="U19" i="4"/>
  <c r="M38" i="4"/>
  <c r="M31" i="4"/>
  <c r="M23" i="4"/>
  <c r="M20" i="4"/>
  <c r="M33" i="4"/>
  <c r="M26" i="4"/>
  <c r="M40" i="4"/>
  <c r="M22" i="4"/>
  <c r="M29" i="4"/>
  <c r="M24" i="4"/>
  <c r="M39" i="4"/>
  <c r="M37" i="4"/>
  <c r="M32" i="4"/>
  <c r="M21" i="4"/>
  <c r="M27" i="4"/>
  <c r="M25" i="4"/>
  <c r="M30" i="4"/>
  <c r="M28" i="4"/>
  <c r="M18" i="4"/>
  <c r="M36" i="4"/>
  <c r="M34" i="4"/>
  <c r="M35" i="4"/>
  <c r="M19" i="4"/>
  <c r="W25" i="4" l="1"/>
  <c r="W18" i="4"/>
  <c r="W26" i="4"/>
  <c r="W32" i="4"/>
  <c r="W30" i="4"/>
  <c r="W24" i="4"/>
  <c r="W36" i="4"/>
  <c r="W37" i="4"/>
  <c r="W22" i="4"/>
  <c r="W20" i="4"/>
  <c r="W27" i="4"/>
  <c r="W40" i="4"/>
  <c r="W23" i="4"/>
  <c r="W21" i="4"/>
  <c r="W38" i="4"/>
  <c r="W19" i="4"/>
  <c r="W39" i="4"/>
  <c r="U33" i="4"/>
  <c r="W33" i="4" s="1"/>
  <c r="U28" i="4"/>
  <c r="W28" i="4" s="1"/>
  <c r="U35" i="4"/>
  <c r="W35" i="4" s="1"/>
  <c r="U34" i="4"/>
  <c r="W34" i="4" s="1"/>
  <c r="U31" i="4"/>
  <c r="W31" i="4" s="1"/>
  <c r="U29" i="4"/>
  <c r="W29" i="4" s="1"/>
</calcChain>
</file>

<file path=xl/sharedStrings.xml><?xml version="1.0" encoding="utf-8"?>
<sst xmlns="http://schemas.openxmlformats.org/spreadsheetml/2006/main" count="1124" uniqueCount="356">
  <si>
    <t>Sophia</t>
  </si>
  <si>
    <t>Last</t>
  </si>
  <si>
    <t>First</t>
  </si>
  <si>
    <t>KIM</t>
  </si>
  <si>
    <t>LIM</t>
  </si>
  <si>
    <t>Alexis</t>
  </si>
  <si>
    <t>John</t>
  </si>
  <si>
    <t>Michael</t>
  </si>
  <si>
    <t>Robert</t>
  </si>
  <si>
    <t>Tyler</t>
  </si>
  <si>
    <t>LEE</t>
  </si>
  <si>
    <t>MOORE</t>
  </si>
  <si>
    <t>Mark</t>
  </si>
  <si>
    <t>Lucas</t>
  </si>
  <si>
    <t>Samuel</t>
  </si>
  <si>
    <t>Anthony</t>
  </si>
  <si>
    <t>Timothy</t>
  </si>
  <si>
    <t>Mehr</t>
  </si>
  <si>
    <t>CHANDA</t>
  </si>
  <si>
    <t>SIMPSON</t>
  </si>
  <si>
    <t>Walter</t>
  </si>
  <si>
    <t>ARMITAGE</t>
  </si>
  <si>
    <t>LI</t>
  </si>
  <si>
    <t>Nathan</t>
  </si>
  <si>
    <t>Terry</t>
  </si>
  <si>
    <t>HUR</t>
  </si>
  <si>
    <t>Jia</t>
  </si>
  <si>
    <t>Danae</t>
  </si>
  <si>
    <t>BELL</t>
  </si>
  <si>
    <t>Hayden</t>
  </si>
  <si>
    <t>Ian Jake</t>
  </si>
  <si>
    <t>SHEN</t>
  </si>
  <si>
    <t>Olivia</t>
  </si>
  <si>
    <t>Addison</t>
  </si>
  <si>
    <t>Sydney</t>
  </si>
  <si>
    <t>Isabella</t>
  </si>
  <si>
    <t>Caden</t>
  </si>
  <si>
    <t>BATES</t>
  </si>
  <si>
    <t>Jackson</t>
  </si>
  <si>
    <t>MORTON</t>
  </si>
  <si>
    <t>GOEDE</t>
  </si>
  <si>
    <t>Landon</t>
  </si>
  <si>
    <t>Bib</t>
  </si>
  <si>
    <t>Rank</t>
  </si>
  <si>
    <t>Day1</t>
  </si>
  <si>
    <t>Day2</t>
  </si>
  <si>
    <t>x2</t>
  </si>
  <si>
    <t>X</t>
  </si>
  <si>
    <t>Final</t>
  </si>
  <si>
    <t>FP</t>
  </si>
  <si>
    <t>Champion</t>
  </si>
  <si>
    <t>2nd Place</t>
  </si>
  <si>
    <t>3rd Place</t>
  </si>
  <si>
    <t>10m Air Pistol Men Results</t>
  </si>
  <si>
    <t>10m Air Pistol Women Results</t>
  </si>
  <si>
    <t>Tx</t>
  </si>
  <si>
    <t>Cat</t>
  </si>
  <si>
    <t>High U18</t>
  </si>
  <si>
    <t>High U15</t>
  </si>
  <si>
    <t>2nd U18</t>
  </si>
  <si>
    <t>3rd U18</t>
  </si>
  <si>
    <t>2nd U15</t>
  </si>
  <si>
    <t>3rd U15</t>
  </si>
  <si>
    <t>MATHERS</t>
  </si>
  <si>
    <t>AFAGH</t>
  </si>
  <si>
    <t>CARROLL</t>
  </si>
  <si>
    <t>Seamus</t>
  </si>
  <si>
    <t>Dominic</t>
  </si>
  <si>
    <t>ADHIKARY</t>
  </si>
  <si>
    <t>Rishi</t>
  </si>
  <si>
    <t>Arjun</t>
  </si>
  <si>
    <t>POULIN</t>
  </si>
  <si>
    <t>HUANG</t>
  </si>
  <si>
    <t>CHOO</t>
  </si>
  <si>
    <t>Edward</t>
  </si>
  <si>
    <t>MCKOWN</t>
  </si>
  <si>
    <t>Joshua</t>
  </si>
  <si>
    <t>Henry</t>
  </si>
  <si>
    <t>ZHANG</t>
  </si>
  <si>
    <t>Jamie</t>
  </si>
  <si>
    <t>Baylee</t>
  </si>
  <si>
    <t>Eva</t>
  </si>
  <si>
    <t>Seohoo</t>
  </si>
  <si>
    <t>Justin</t>
  </si>
  <si>
    <t>2026 National Junior Olympics Championship</t>
  </si>
  <si>
    <t>April 17 - 18, 2026</t>
  </si>
  <si>
    <t>25m Sport Pistol Women Results</t>
  </si>
  <si>
    <t>State</t>
  </si>
  <si>
    <t>Ellie</t>
  </si>
  <si>
    <t>U18</t>
  </si>
  <si>
    <t>VA</t>
  </si>
  <si>
    <t>U21</t>
  </si>
  <si>
    <t>UT</t>
  </si>
  <si>
    <t>WEBSTER</t>
  </si>
  <si>
    <t>AZ</t>
  </si>
  <si>
    <t>MD</t>
  </si>
  <si>
    <t>PALACIO</t>
  </si>
  <si>
    <t>DEOKULE</t>
  </si>
  <si>
    <t>Ankita</t>
  </si>
  <si>
    <t>FL</t>
  </si>
  <si>
    <t>PARK</t>
  </si>
  <si>
    <t>SHOPE</t>
  </si>
  <si>
    <t>Abi</t>
  </si>
  <si>
    <t>MT</t>
  </si>
  <si>
    <t>GAWANDE</t>
  </si>
  <si>
    <t>Bhargavi</t>
  </si>
  <si>
    <t>ALLAN</t>
  </si>
  <si>
    <t>NC</t>
  </si>
  <si>
    <t>SPARLIN</t>
  </si>
  <si>
    <t>Isabelle</t>
  </si>
  <si>
    <t>CA</t>
  </si>
  <si>
    <t>WAGH</t>
  </si>
  <si>
    <t>Samyukta</t>
  </si>
  <si>
    <t>LITWILER</t>
  </si>
  <si>
    <t>Jorja</t>
  </si>
  <si>
    <t>LA</t>
  </si>
  <si>
    <t>YODER</t>
  </si>
  <si>
    <t>ND</t>
  </si>
  <si>
    <t>GANTSOOJ</t>
  </si>
  <si>
    <t>Maral</t>
  </si>
  <si>
    <t>IL</t>
  </si>
  <si>
    <t>LAMBERT</t>
  </si>
  <si>
    <t>U15</t>
  </si>
  <si>
    <t>MS</t>
  </si>
  <si>
    <t>SINGH</t>
  </si>
  <si>
    <t>Saanvi</t>
  </si>
  <si>
    <t>Anjali</t>
  </si>
  <si>
    <t>TX</t>
  </si>
  <si>
    <t>Mozhan</t>
  </si>
  <si>
    <t>April 15 - 16, 2026</t>
  </si>
  <si>
    <t>X1</t>
  </si>
  <si>
    <t>X2</t>
  </si>
  <si>
    <t>Lewis</t>
  </si>
  <si>
    <t>TAI</t>
  </si>
  <si>
    <t>WA</t>
  </si>
  <si>
    <t>ME</t>
  </si>
  <si>
    <t>Elie</t>
  </si>
  <si>
    <t>ARKIN</t>
  </si>
  <si>
    <t>Gavin</t>
  </si>
  <si>
    <t>MA</t>
  </si>
  <si>
    <t>Connor</t>
  </si>
  <si>
    <t>MOOREHEAD</t>
  </si>
  <si>
    <t>GA</t>
  </si>
  <si>
    <t>SHELTON</t>
  </si>
  <si>
    <t>Tayven</t>
  </si>
  <si>
    <t>RICHTER</t>
  </si>
  <si>
    <t>CO</t>
  </si>
  <si>
    <t>Tarin</t>
  </si>
  <si>
    <t>KANCHANAWANCHAI</t>
  </si>
  <si>
    <t>Ammar</t>
  </si>
  <si>
    <t>BAGASRA</t>
  </si>
  <si>
    <t>Aryav</t>
  </si>
  <si>
    <t>RANJAN</t>
  </si>
  <si>
    <t>Colt</t>
  </si>
  <si>
    <t>TODOROFF</t>
  </si>
  <si>
    <t>Sean</t>
  </si>
  <si>
    <t>Will</t>
  </si>
  <si>
    <t>BUSH</t>
  </si>
  <si>
    <t>Dylan</t>
  </si>
  <si>
    <t>CHADSEY</t>
  </si>
  <si>
    <t>Marcus</t>
  </si>
  <si>
    <t>KLEMP</t>
  </si>
  <si>
    <t>KASHA</t>
  </si>
  <si>
    <t>David</t>
  </si>
  <si>
    <t>HEADLEE</t>
  </si>
  <si>
    <t>IN</t>
  </si>
  <si>
    <t>CARBAUGH</t>
  </si>
  <si>
    <t>Thomas</t>
  </si>
  <si>
    <t>VETTER</t>
  </si>
  <si>
    <t>THIELBAR</t>
  </si>
  <si>
    <t>Gus</t>
  </si>
  <si>
    <t>PETERSON</t>
  </si>
  <si>
    <t>CLINE</t>
  </si>
  <si>
    <t>TQ</t>
  </si>
  <si>
    <t>JOLLY</t>
  </si>
  <si>
    <t>CHEN</t>
  </si>
  <si>
    <t>MI</t>
  </si>
  <si>
    <t>Robin</t>
  </si>
  <si>
    <t>HAW</t>
  </si>
  <si>
    <t>Vincent</t>
  </si>
  <si>
    <t>LARRAZOLO</t>
  </si>
  <si>
    <t>Varick</t>
  </si>
  <si>
    <t>NITZSCHE</t>
  </si>
  <si>
    <t>Dakota</t>
  </si>
  <si>
    <t>BENENATI</t>
  </si>
  <si>
    <t>NJ</t>
  </si>
  <si>
    <t>Albert</t>
  </si>
  <si>
    <t>ZACCARIA</t>
  </si>
  <si>
    <t>PA</t>
  </si>
  <si>
    <t>Luke</t>
  </si>
  <si>
    <t>MESSERSCHMIDT</t>
  </si>
  <si>
    <t>OH</t>
  </si>
  <si>
    <t>Kaden</t>
  </si>
  <si>
    <t>MN</t>
  </si>
  <si>
    <t>Riley</t>
  </si>
  <si>
    <t>SPATZ</t>
  </si>
  <si>
    <t>SD</t>
  </si>
  <si>
    <t>LYU</t>
  </si>
  <si>
    <t>Grady</t>
  </si>
  <si>
    <t>EULE</t>
  </si>
  <si>
    <t>PONZO</t>
  </si>
  <si>
    <t>Mason</t>
  </si>
  <si>
    <t>SHARP</t>
  </si>
  <si>
    <t>DUNN</t>
  </si>
  <si>
    <t>SC</t>
  </si>
  <si>
    <t>Charles</t>
  </si>
  <si>
    <t>GOETZ</t>
  </si>
  <si>
    <t>HI</t>
  </si>
  <si>
    <t>Junming</t>
  </si>
  <si>
    <t>KEANE</t>
  </si>
  <si>
    <t>Victor</t>
  </si>
  <si>
    <t>WU</t>
  </si>
  <si>
    <t>Dalton</t>
  </si>
  <si>
    <t>BERGMAN</t>
  </si>
  <si>
    <t>Evan</t>
  </si>
  <si>
    <t>KASPAR</t>
  </si>
  <si>
    <t>Haden</t>
  </si>
  <si>
    <t>KETCHUM</t>
  </si>
  <si>
    <t>Colton</t>
  </si>
  <si>
    <t>ANDERSON</t>
  </si>
  <si>
    <t>Raylan</t>
  </si>
  <si>
    <t>KY</t>
  </si>
  <si>
    <t>William</t>
  </si>
  <si>
    <t>PARKERTON</t>
  </si>
  <si>
    <t>YANG</t>
  </si>
  <si>
    <t>SCHREIBER</t>
  </si>
  <si>
    <t>KHEDGIKAR</t>
  </si>
  <si>
    <t>CIGLIANO</t>
  </si>
  <si>
    <t>Kieran</t>
  </si>
  <si>
    <t>REGALA</t>
  </si>
  <si>
    <t>Cash</t>
  </si>
  <si>
    <t>WINKLEY</t>
  </si>
  <si>
    <t>DADASHEV</t>
  </si>
  <si>
    <t>D Blaine</t>
  </si>
  <si>
    <t>Jared</t>
  </si>
  <si>
    <t>LINE</t>
  </si>
  <si>
    <t>Sam</t>
  </si>
  <si>
    <t>WELTER</t>
  </si>
  <si>
    <t>NOH*</t>
  </si>
  <si>
    <t>* Comp 834 inserted zero per rule 6.11.2.2</t>
  </si>
  <si>
    <t>DUDYS</t>
  </si>
  <si>
    <t>Ty</t>
  </si>
  <si>
    <t>IA</t>
  </si>
  <si>
    <t>P1 10m Air Pistol Results</t>
  </si>
  <si>
    <t>25m Sport Pistol Men Results</t>
  </si>
  <si>
    <t>April 19 - 20, 2026</t>
  </si>
  <si>
    <t>25m Rapid Fire Pistol Men Results</t>
  </si>
  <si>
    <t>D1</t>
  </si>
  <si>
    <t>D2</t>
  </si>
  <si>
    <t>ST</t>
  </si>
  <si>
    <t>Total</t>
  </si>
  <si>
    <t>NOH</t>
  </si>
  <si>
    <t>STONE</t>
  </si>
  <si>
    <t>Austin</t>
  </si>
  <si>
    <t>LANGERAK</t>
  </si>
  <si>
    <t>Sophie</t>
  </si>
  <si>
    <t>DUKE</t>
  </si>
  <si>
    <t>Summer</t>
  </si>
  <si>
    <t>SHARAD</t>
  </si>
  <si>
    <t>Alisha</t>
  </si>
  <si>
    <t>Sharlynne</t>
  </si>
  <si>
    <t>Joowon</t>
  </si>
  <si>
    <t>DETRO</t>
  </si>
  <si>
    <t>Annakate</t>
  </si>
  <si>
    <t>Joohah</t>
  </si>
  <si>
    <t>STELTER</t>
  </si>
  <si>
    <t>Elle</t>
  </si>
  <si>
    <t>MUELLER</t>
  </si>
  <si>
    <t>Leah</t>
  </si>
  <si>
    <t>KS</t>
  </si>
  <si>
    <t>Jireh</t>
  </si>
  <si>
    <t>WEBB</t>
  </si>
  <si>
    <t>Anjeli</t>
  </si>
  <si>
    <t>SARAVANAN</t>
  </si>
  <si>
    <t>Shiyali</t>
  </si>
  <si>
    <t>BETHI</t>
  </si>
  <si>
    <t>Vaishnavi</t>
  </si>
  <si>
    <t>AL</t>
  </si>
  <si>
    <t>Deja</t>
  </si>
  <si>
    <t>TORRENCE</t>
  </si>
  <si>
    <t>Allison</t>
  </si>
  <si>
    <t>LASSITER</t>
  </si>
  <si>
    <t>Cydnee</t>
  </si>
  <si>
    <t>NY</t>
  </si>
  <si>
    <t>Ella</t>
  </si>
  <si>
    <t>BYUN</t>
  </si>
  <si>
    <t>Joy</t>
  </si>
  <si>
    <t>DC</t>
  </si>
  <si>
    <t>Hannah</t>
  </si>
  <si>
    <t>MILLER</t>
  </si>
  <si>
    <t>Maya</t>
  </si>
  <si>
    <t>PAUTZKE</t>
  </si>
  <si>
    <t>BONTHA</t>
  </si>
  <si>
    <t>Ananya</t>
  </si>
  <si>
    <t>POLZIN</t>
  </si>
  <si>
    <t>Hana</t>
  </si>
  <si>
    <t>SAVARDE</t>
  </si>
  <si>
    <t>Sara</t>
  </si>
  <si>
    <t>MITTLEIDER</t>
  </si>
  <si>
    <t>Tabitha</t>
  </si>
  <si>
    <t>SANGHERA</t>
  </si>
  <si>
    <t>Suman</t>
  </si>
  <si>
    <t>BALL</t>
  </si>
  <si>
    <t>Josie</t>
  </si>
  <si>
    <t>MENKE</t>
  </si>
  <si>
    <t>Madison</t>
  </si>
  <si>
    <t>BAKER</t>
  </si>
  <si>
    <t>STIVEN</t>
  </si>
  <si>
    <t>Lauren</t>
  </si>
  <si>
    <t>RANGILA</t>
  </si>
  <si>
    <t>Ariyana</t>
  </si>
  <si>
    <t>WALLACE</t>
  </si>
  <si>
    <t>Mara</t>
  </si>
  <si>
    <t>WALP</t>
  </si>
  <si>
    <t>PAULSON</t>
  </si>
  <si>
    <t>MOU</t>
  </si>
  <si>
    <t>Yuan</t>
  </si>
  <si>
    <t>Grace</t>
  </si>
  <si>
    <t>Shanaya</t>
  </si>
  <si>
    <t>CURTISS</t>
  </si>
  <si>
    <t>MONTGOMERY</t>
  </si>
  <si>
    <t>Abigail</t>
  </si>
  <si>
    <t>HERNDON</t>
  </si>
  <si>
    <t>Molly</t>
  </si>
  <si>
    <t>Elaine</t>
  </si>
  <si>
    <t>Victoria</t>
  </si>
  <si>
    <t>LUMPAU</t>
  </si>
  <si>
    <t>Catherine</t>
  </si>
  <si>
    <t>CT</t>
  </si>
  <si>
    <t>TIEMEYER</t>
  </si>
  <si>
    <t>Alivia</t>
  </si>
  <si>
    <t>MO</t>
  </si>
  <si>
    <t>HSU</t>
  </si>
  <si>
    <t>CROSBY</t>
  </si>
  <si>
    <t>Katie</t>
  </si>
  <si>
    <t>PRILL</t>
  </si>
  <si>
    <t>Meagan</t>
  </si>
  <si>
    <t>GOLDEN</t>
  </si>
  <si>
    <t>Jillian</t>
  </si>
  <si>
    <t>Tanisa</t>
  </si>
  <si>
    <t>CAGE</t>
  </si>
  <si>
    <t>Evelyn</t>
  </si>
  <si>
    <t>LU</t>
  </si>
  <si>
    <t>Yongxi</t>
  </si>
  <si>
    <t>CHOI</t>
  </si>
  <si>
    <t>Emma</t>
  </si>
  <si>
    <t>TAIRNEY</t>
  </si>
  <si>
    <t>Hajin</t>
  </si>
  <si>
    <t>Qual</t>
  </si>
  <si>
    <t>* Comp 933 inserted zero per rule 6.11.2.2</t>
  </si>
  <si>
    <t>CHEN*</t>
  </si>
  <si>
    <t>AU</t>
  </si>
  <si>
    <t>Elwin</t>
  </si>
  <si>
    <t>INGRAM</t>
  </si>
  <si>
    <t>HOSPENTHAL</t>
  </si>
  <si>
    <t>P3 25m Pistol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</si>
</sst>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4" applyNumberFormat="0" applyAlignment="0" applyProtection="0"/>
    <xf numFmtId="0" fontId="19" fillId="6" borderId="5" applyNumberFormat="0" applyAlignment="0" applyProtection="0"/>
    <xf numFmtId="0" fontId="20" fillId="6" borderId="4" applyNumberFormat="0" applyAlignment="0" applyProtection="0"/>
    <xf numFmtId="0" fontId="21" fillId="0" borderId="6" applyNumberFormat="0" applyFill="0" applyAlignment="0" applyProtection="0"/>
    <xf numFmtId="0" fontId="22" fillId="7" borderId="7" applyNumberFormat="0" applyAlignment="0" applyProtection="0"/>
    <xf numFmtId="0" fontId="23" fillId="0" borderId="0" applyNumberFormat="0" applyFill="0" applyBorder="0" applyAlignment="0" applyProtection="0"/>
    <xf numFmtId="0" fontId="10" fillId="8" borderId="8" applyNumberFormat="0" applyFont="0" applyAlignment="0" applyProtection="0"/>
    <xf numFmtId="0" fontId="24" fillId="0" borderId="0" applyNumberFormat="0" applyFill="0" applyBorder="0" applyAlignment="0" applyProtection="0"/>
    <xf numFmtId="0" fontId="9" fillId="0" borderId="9" applyNumberFormat="0" applyFill="0" applyAlignment="0" applyProtection="0"/>
    <xf numFmtId="0" fontId="25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5" fillId="32" borderId="0" applyNumberFormat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 readingOrder="1"/>
    </xf>
    <xf numFmtId="0" fontId="4" fillId="0" borderId="0" xfId="0" applyFont="1" applyAlignment="1">
      <alignment horizontal="left" readingOrder="1"/>
    </xf>
    <xf numFmtId="0" fontId="3" fillId="0" borderId="0" xfId="0" applyFont="1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centerContinuous"/>
    </xf>
    <xf numFmtId="0" fontId="7" fillId="0" borderId="0" xfId="0" applyFont="1"/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/>
    <xf numFmtId="0" fontId="7" fillId="0" borderId="0" xfId="0" applyFont="1" applyAlignment="1">
      <alignment horizontal="centerContinuous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left"/>
    </xf>
    <xf numFmtId="164" fontId="7" fillId="0" borderId="0" xfId="0" applyNumberFormat="1" applyFont="1"/>
    <xf numFmtId="0" fontId="26" fillId="0" borderId="0" xfId="0" applyFont="1" applyAlignment="1">
      <alignment horizontal="center"/>
    </xf>
    <xf numFmtId="0" fontId="27" fillId="0" borderId="0" xfId="0" applyFont="1"/>
    <xf numFmtId="1" fontId="2" fillId="0" borderId="0" xfId="0" applyNumberFormat="1" applyFont="1"/>
    <xf numFmtId="0" fontId="28" fillId="0" borderId="0" xfId="0" applyFont="1"/>
    <xf numFmtId="0" fontId="7" fillId="0" borderId="0" xfId="0" applyFont="1" applyAlignment="1">
      <alignment horizontal="left"/>
    </xf>
    <xf numFmtId="0" fontId="29" fillId="0" borderId="0" xfId="0" applyFont="1"/>
    <xf numFmtId="0" fontId="26" fillId="0" borderId="0" xfId="0" applyFont="1"/>
    <xf numFmtId="164" fontId="0" fillId="0" borderId="0" xfId="0" applyNumberFormat="1"/>
    <xf numFmtId="1" fontId="29" fillId="0" borderId="0" xfId="0" applyNumberFormat="1" applyFont="1"/>
    <xf numFmtId="0" fontId="30" fillId="0" borderId="0" xfId="0" applyFont="1"/>
    <xf numFmtId="1" fontId="6" fillId="0" borderId="0" xfId="0" applyNumberFormat="1" applyFont="1"/>
    <xf numFmtId="0" fontId="6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7"/>
  <sheetViews>
    <sheetView tabSelected="1" workbookViewId="0">
      <selection activeCell="A95" sqref="A95"/>
    </sheetView>
  </sheetViews>
  <sheetFormatPr defaultRowHeight="15.75" x14ac:dyDescent="0.25"/>
  <cols>
    <col min="1" max="1" width="8.140625" customWidth="1"/>
    <col min="2" max="2" width="5.140625" bestFit="1" customWidth="1"/>
    <col min="3" max="3" width="10.7109375" customWidth="1"/>
    <col min="4" max="4" width="18" customWidth="1"/>
    <col min="5" max="5" width="5.5703125" bestFit="1" customWidth="1"/>
    <col min="6" max="6" width="7.85546875" bestFit="1" customWidth="1"/>
    <col min="7" max="7" width="6.28515625" hidden="1" customWidth="1"/>
    <col min="8" max="8" width="3" hidden="1" customWidth="1"/>
    <col min="9" max="12" width="3.85546875" style="10" hidden="1" customWidth="1"/>
    <col min="13" max="13" width="4.28515625" style="10" bestFit="1" customWidth="1"/>
    <col min="14" max="14" width="4.140625" style="10" bestFit="1" customWidth="1"/>
    <col min="15" max="20" width="3" style="10" hidden="1" customWidth="1"/>
    <col min="21" max="21" width="4.28515625" style="10" bestFit="1" customWidth="1"/>
    <col min="22" max="22" width="4.140625" style="10" bestFit="1" customWidth="1"/>
    <col min="23" max="23" width="7.5703125" style="10" bestFit="1" customWidth="1"/>
    <col min="24" max="24" width="4" style="10" bestFit="1" customWidth="1"/>
    <col min="25" max="25" width="6.5703125" style="10" bestFit="1" customWidth="1"/>
  </cols>
  <sheetData>
    <row r="1" spans="1:26" s="9" customFormat="1" ht="18" x14ac:dyDescent="0.25">
      <c r="A1" s="37" t="s">
        <v>84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14"/>
    </row>
    <row r="2" spans="1:26" s="9" customFormat="1" ht="18" x14ac:dyDescent="0.25">
      <c r="A2" s="37" t="s">
        <v>53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14"/>
    </row>
    <row r="3" spans="1:26" s="9" customFormat="1" ht="18" x14ac:dyDescent="0.25">
      <c r="A3" s="37" t="s">
        <v>129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14"/>
    </row>
    <row r="4" spans="1:26" s="9" customFormat="1" ht="18" x14ac:dyDescent="0.25">
      <c r="A4" s="8"/>
      <c r="B4" s="8"/>
      <c r="C4" s="8"/>
      <c r="D4" s="8"/>
      <c r="E4" s="8"/>
      <c r="F4" s="8"/>
      <c r="G4" s="8"/>
      <c r="H4" s="8"/>
      <c r="I4" s="12"/>
      <c r="J4" s="12"/>
      <c r="K4" s="12"/>
      <c r="L4" s="12"/>
      <c r="M4" s="12"/>
      <c r="N4" s="12"/>
      <c r="O4" s="12"/>
      <c r="P4" s="12"/>
      <c r="Q4" s="14"/>
      <c r="R4" s="14"/>
      <c r="S4" s="14"/>
      <c r="T4" s="14"/>
      <c r="U4" s="14"/>
      <c r="V4" s="14"/>
      <c r="W4" s="14"/>
      <c r="X4" s="14"/>
      <c r="Y4" s="14"/>
    </row>
    <row r="5" spans="1:26" s="20" customFormat="1" ht="18.75" x14ac:dyDescent="0.3">
      <c r="A5" s="20" t="s">
        <v>50</v>
      </c>
      <c r="D5" s="31" t="s">
        <v>161</v>
      </c>
      <c r="F5" s="31" t="s">
        <v>160</v>
      </c>
      <c r="I5" s="12"/>
      <c r="J5" s="12"/>
      <c r="K5" s="12"/>
      <c r="L5" s="12"/>
      <c r="M5" s="12"/>
      <c r="N5" s="12"/>
      <c r="O5" s="12"/>
      <c r="P5" s="12"/>
      <c r="W5" s="20">
        <v>1368.2</v>
      </c>
    </row>
    <row r="6" spans="1:26" s="20" customFormat="1" ht="18.75" x14ac:dyDescent="0.3">
      <c r="A6" s="20" t="s">
        <v>51</v>
      </c>
      <c r="D6" s="31" t="s">
        <v>19</v>
      </c>
      <c r="F6" s="31" t="s">
        <v>233</v>
      </c>
      <c r="I6" s="12"/>
      <c r="J6" s="12"/>
      <c r="K6" s="12"/>
      <c r="L6" s="12"/>
      <c r="M6" s="12"/>
      <c r="N6" s="12"/>
      <c r="O6" s="12"/>
      <c r="P6" s="12"/>
      <c r="W6" s="20">
        <v>1357.4</v>
      </c>
    </row>
    <row r="7" spans="1:26" s="20" customFormat="1" ht="18.75" x14ac:dyDescent="0.3">
      <c r="A7" s="20" t="s">
        <v>52</v>
      </c>
      <c r="D7" s="31" t="s">
        <v>21</v>
      </c>
      <c r="F7" s="31" t="s">
        <v>20</v>
      </c>
      <c r="I7" s="12"/>
      <c r="J7" s="12"/>
      <c r="K7" s="12"/>
      <c r="L7" s="12"/>
      <c r="M7" s="12"/>
      <c r="N7" s="12"/>
      <c r="O7" s="12"/>
      <c r="P7" s="12"/>
      <c r="W7" s="20">
        <v>1328.3</v>
      </c>
    </row>
    <row r="8" spans="1:26" s="20" customFormat="1" ht="18.75" x14ac:dyDescent="0.3">
      <c r="D8" s="31"/>
      <c r="F8" s="31"/>
      <c r="I8" s="12"/>
      <c r="J8" s="12"/>
      <c r="K8" s="12"/>
      <c r="L8" s="12"/>
      <c r="M8" s="12"/>
      <c r="N8" s="12"/>
      <c r="O8" s="12"/>
      <c r="P8" s="12"/>
    </row>
    <row r="9" spans="1:26" s="16" customFormat="1" ht="18.75" x14ac:dyDescent="0.3">
      <c r="A9" s="15" t="s">
        <v>57</v>
      </c>
      <c r="B9" s="20"/>
      <c r="C9" s="20"/>
      <c r="D9" s="31" t="s">
        <v>4</v>
      </c>
      <c r="E9" s="20"/>
      <c r="F9" s="31" t="s">
        <v>23</v>
      </c>
      <c r="G9" s="20"/>
      <c r="H9" s="20"/>
      <c r="I9" s="12"/>
      <c r="J9" s="12"/>
      <c r="K9" s="12"/>
      <c r="L9" s="12"/>
      <c r="M9" s="12"/>
      <c r="N9" s="12"/>
      <c r="O9" s="12"/>
      <c r="P9" s="12"/>
      <c r="Q9" s="20"/>
      <c r="R9" s="20"/>
      <c r="S9" s="20"/>
      <c r="T9" s="20"/>
      <c r="U9" s="20"/>
      <c r="V9" s="20"/>
      <c r="W9" s="20">
        <v>1120</v>
      </c>
      <c r="X9" s="20"/>
      <c r="Y9" s="20"/>
    </row>
    <row r="10" spans="1:26" s="16" customFormat="1" ht="18.75" x14ac:dyDescent="0.3">
      <c r="A10" s="15" t="s">
        <v>59</v>
      </c>
      <c r="B10" s="20"/>
      <c r="C10" s="20"/>
      <c r="D10" s="31" t="s">
        <v>137</v>
      </c>
      <c r="E10" s="20"/>
      <c r="F10" s="31" t="s">
        <v>136</v>
      </c>
      <c r="G10" s="20"/>
      <c r="H10" s="20"/>
      <c r="I10" s="12"/>
      <c r="J10" s="12"/>
      <c r="K10" s="12"/>
      <c r="L10" s="12"/>
      <c r="M10" s="12"/>
      <c r="N10" s="12"/>
      <c r="O10" s="12"/>
      <c r="P10" s="12"/>
      <c r="Q10" s="20"/>
      <c r="R10" s="20"/>
      <c r="S10" s="20"/>
      <c r="T10" s="20"/>
      <c r="U10" s="20"/>
      <c r="V10" s="20"/>
      <c r="W10" s="20">
        <v>1117</v>
      </c>
      <c r="X10" s="20"/>
      <c r="Y10" s="20"/>
    </row>
    <row r="11" spans="1:26" s="16" customFormat="1" ht="18.75" x14ac:dyDescent="0.3">
      <c r="A11" s="15" t="s">
        <v>60</v>
      </c>
      <c r="B11" s="20"/>
      <c r="C11" s="20"/>
      <c r="D11" s="31" t="s">
        <v>150</v>
      </c>
      <c r="E11" s="20"/>
      <c r="F11" s="31" t="s">
        <v>149</v>
      </c>
      <c r="G11" s="20"/>
      <c r="H11" s="20"/>
      <c r="I11" s="12"/>
      <c r="J11" s="12"/>
      <c r="K11" s="12"/>
      <c r="L11" s="12"/>
      <c r="M11" s="12"/>
      <c r="N11" s="12"/>
      <c r="O11" s="12"/>
      <c r="P11" s="12"/>
      <c r="Q11" s="20"/>
      <c r="R11" s="20"/>
      <c r="S11" s="20"/>
      <c r="T11" s="20"/>
      <c r="U11" s="20"/>
      <c r="V11" s="20"/>
      <c r="W11" s="20">
        <v>1113</v>
      </c>
      <c r="X11" s="20"/>
      <c r="Y11" s="20"/>
      <c r="Z11"/>
    </row>
    <row r="12" spans="1:26" s="16" customFormat="1" ht="18" x14ac:dyDescent="0.25">
      <c r="A12" s="15"/>
      <c r="B12" s="20"/>
      <c r="C12" s="20"/>
      <c r="D12" s="20"/>
      <c r="E12" s="20"/>
      <c r="F12" s="20"/>
      <c r="G12" s="20"/>
      <c r="H12" s="20"/>
      <c r="I12" s="12"/>
      <c r="J12" s="12"/>
      <c r="K12" s="12"/>
      <c r="L12" s="12"/>
      <c r="M12" s="12"/>
      <c r="N12" s="12"/>
      <c r="O12" s="12"/>
      <c r="P12" s="12"/>
      <c r="Q12" s="20"/>
      <c r="R12" s="20"/>
      <c r="S12" s="20"/>
      <c r="T12" s="20"/>
      <c r="U12" s="20"/>
      <c r="V12" s="20"/>
      <c r="W12" s="20"/>
      <c r="X12" s="20"/>
      <c r="Y12" s="20"/>
      <c r="Z12"/>
    </row>
    <row r="13" spans="1:26" s="16" customFormat="1" ht="18.75" x14ac:dyDescent="0.3">
      <c r="A13" s="15" t="s">
        <v>58</v>
      </c>
      <c r="B13" s="20"/>
      <c r="C13" s="20"/>
      <c r="D13" s="31" t="s">
        <v>219</v>
      </c>
      <c r="E13" s="20"/>
      <c r="F13" s="31" t="s">
        <v>220</v>
      </c>
      <c r="G13" s="20"/>
      <c r="H13" s="20"/>
      <c r="I13" s="12"/>
      <c r="J13" s="12"/>
      <c r="K13" s="12"/>
      <c r="L13" s="12"/>
      <c r="M13" s="12"/>
      <c r="N13" s="12"/>
      <c r="O13" s="12"/>
      <c r="P13" s="12"/>
      <c r="Q13" s="20"/>
      <c r="R13" s="20"/>
      <c r="S13" s="20"/>
      <c r="T13" s="20"/>
      <c r="U13" s="20"/>
      <c r="V13" s="20"/>
      <c r="W13" s="20">
        <v>1096</v>
      </c>
      <c r="X13" s="20"/>
      <c r="Y13" s="20"/>
      <c r="Z13"/>
    </row>
    <row r="14" spans="1:26" s="16" customFormat="1" ht="18.75" x14ac:dyDescent="0.3">
      <c r="A14" s="15" t="s">
        <v>61</v>
      </c>
      <c r="B14" s="20"/>
      <c r="C14" s="20"/>
      <c r="D14" s="31" t="s">
        <v>3</v>
      </c>
      <c r="E14" s="20"/>
      <c r="F14" s="31" t="s">
        <v>14</v>
      </c>
      <c r="G14" s="20"/>
      <c r="H14" s="20"/>
      <c r="I14" s="12"/>
      <c r="J14" s="12"/>
      <c r="K14" s="12"/>
      <c r="L14" s="12"/>
      <c r="M14" s="12"/>
      <c r="N14" s="12"/>
      <c r="O14" s="12"/>
      <c r="P14" s="12"/>
      <c r="Q14" s="20"/>
      <c r="R14" s="20"/>
      <c r="S14" s="20"/>
      <c r="T14" s="20"/>
      <c r="U14" s="20"/>
      <c r="V14" s="20"/>
      <c r="W14" s="20">
        <v>1093</v>
      </c>
      <c r="X14" s="20"/>
      <c r="Y14" s="20"/>
    </row>
    <row r="15" spans="1:26" s="16" customFormat="1" ht="18.75" x14ac:dyDescent="0.3">
      <c r="A15" s="15" t="s">
        <v>62</v>
      </c>
      <c r="B15" s="20"/>
      <c r="C15" s="20"/>
      <c r="D15" s="31" t="s">
        <v>235</v>
      </c>
      <c r="E15" s="20"/>
      <c r="F15" s="31" t="s">
        <v>234</v>
      </c>
      <c r="G15" s="20"/>
      <c r="H15" s="20"/>
      <c r="I15" s="12"/>
      <c r="J15" s="12"/>
      <c r="K15" s="12"/>
      <c r="L15" s="12"/>
      <c r="M15" s="12"/>
      <c r="N15" s="12"/>
      <c r="O15" s="12"/>
      <c r="P15" s="12"/>
      <c r="Q15" s="20"/>
      <c r="R15" s="20"/>
      <c r="S15" s="20"/>
      <c r="T15" s="20"/>
      <c r="U15" s="20"/>
      <c r="V15" s="20"/>
      <c r="W15" s="20">
        <v>1092</v>
      </c>
      <c r="X15" s="20"/>
      <c r="Y15" s="20"/>
    </row>
    <row r="16" spans="1:26" s="16" customFormat="1" ht="18" x14ac:dyDescent="0.25">
      <c r="A16" s="20"/>
      <c r="B16" s="20"/>
      <c r="C16" s="20"/>
      <c r="D16" s="20"/>
      <c r="E16" s="20"/>
      <c r="F16" s="20"/>
      <c r="G16" s="20"/>
      <c r="H16" s="20"/>
      <c r="I16" s="12"/>
      <c r="J16" s="12"/>
      <c r="K16" s="12"/>
      <c r="L16" s="12"/>
      <c r="M16" s="12"/>
      <c r="N16" s="12"/>
      <c r="O16" s="12"/>
      <c r="P16" s="12"/>
      <c r="Q16" s="20"/>
      <c r="R16" s="20"/>
      <c r="S16" s="20"/>
      <c r="T16" s="20"/>
      <c r="U16" s="20"/>
      <c r="V16" s="20"/>
      <c r="W16" s="20"/>
      <c r="X16" s="20"/>
      <c r="Y16" s="20"/>
    </row>
    <row r="17" spans="1:25" s="13" customFormat="1" x14ac:dyDescent="0.25">
      <c r="A17" s="6" t="s">
        <v>43</v>
      </c>
      <c r="B17" s="6" t="s">
        <v>42</v>
      </c>
      <c r="C17" s="5" t="s">
        <v>2</v>
      </c>
      <c r="D17" s="5" t="s">
        <v>1</v>
      </c>
      <c r="E17" s="4" t="s">
        <v>56</v>
      </c>
      <c r="F17" s="4" t="s">
        <v>87</v>
      </c>
      <c r="G17" s="12">
        <v>1</v>
      </c>
      <c r="H17" s="12">
        <v>2</v>
      </c>
      <c r="I17" s="12">
        <v>3</v>
      </c>
      <c r="J17" s="12">
        <v>4</v>
      </c>
      <c r="K17" s="12">
        <v>5</v>
      </c>
      <c r="L17" s="12">
        <v>6</v>
      </c>
      <c r="M17" s="12" t="s">
        <v>247</v>
      </c>
      <c r="N17" s="12" t="s">
        <v>130</v>
      </c>
      <c r="O17" s="12">
        <v>1</v>
      </c>
      <c r="P17" s="12">
        <v>2</v>
      </c>
      <c r="Q17" s="12">
        <v>3</v>
      </c>
      <c r="R17" s="12">
        <v>4</v>
      </c>
      <c r="S17" s="12">
        <v>5</v>
      </c>
      <c r="T17" s="12">
        <v>6</v>
      </c>
      <c r="U17" s="12" t="s">
        <v>248</v>
      </c>
      <c r="V17" s="12" t="s">
        <v>131</v>
      </c>
      <c r="W17" s="12" t="s">
        <v>348</v>
      </c>
      <c r="X17" s="12" t="s">
        <v>127</v>
      </c>
      <c r="Y17" s="12" t="s">
        <v>48</v>
      </c>
    </row>
    <row r="18" spans="1:25" x14ac:dyDescent="0.25">
      <c r="A18" s="1">
        <v>1</v>
      </c>
      <c r="B18" s="21">
        <v>826</v>
      </c>
      <c r="C18" t="s">
        <v>160</v>
      </c>
      <c r="D18" t="s">
        <v>161</v>
      </c>
      <c r="E18" s="26" t="s">
        <v>91</v>
      </c>
      <c r="F18" s="21" t="s">
        <v>103</v>
      </c>
      <c r="G18">
        <v>97</v>
      </c>
      <c r="H18">
        <v>97</v>
      </c>
      <c r="I18">
        <v>94</v>
      </c>
      <c r="J18">
        <v>98</v>
      </c>
      <c r="K18">
        <v>96</v>
      </c>
      <c r="L18">
        <v>94</v>
      </c>
      <c r="M18">
        <v>576</v>
      </c>
      <c r="N18" s="21">
        <v>20</v>
      </c>
      <c r="O18">
        <v>90</v>
      </c>
      <c r="P18">
        <v>95</v>
      </c>
      <c r="Q18">
        <v>97</v>
      </c>
      <c r="R18">
        <v>97</v>
      </c>
      <c r="S18">
        <v>94</v>
      </c>
      <c r="T18">
        <v>98</v>
      </c>
      <c r="U18">
        <v>571</v>
      </c>
      <c r="V18" s="21">
        <v>16</v>
      </c>
      <c r="W18">
        <f t="shared" ref="W18:W49" si="0">M18+U18</f>
        <v>1147</v>
      </c>
      <c r="X18" s="21">
        <v>36</v>
      </c>
      <c r="Y18">
        <v>1368.2</v>
      </c>
    </row>
    <row r="19" spans="1:25" x14ac:dyDescent="0.25">
      <c r="A19" s="1">
        <v>2</v>
      </c>
      <c r="B19" s="21">
        <v>858</v>
      </c>
      <c r="C19" t="s">
        <v>233</v>
      </c>
      <c r="D19" t="s">
        <v>19</v>
      </c>
      <c r="E19" s="26" t="s">
        <v>91</v>
      </c>
      <c r="F19" s="21" t="s">
        <v>191</v>
      </c>
      <c r="G19">
        <v>96</v>
      </c>
      <c r="H19">
        <v>97</v>
      </c>
      <c r="I19">
        <v>96</v>
      </c>
      <c r="J19">
        <v>94</v>
      </c>
      <c r="K19">
        <v>92</v>
      </c>
      <c r="L19">
        <v>92</v>
      </c>
      <c r="M19">
        <v>567</v>
      </c>
      <c r="N19" s="21">
        <v>15</v>
      </c>
      <c r="O19">
        <v>94</v>
      </c>
      <c r="P19">
        <v>94</v>
      </c>
      <c r="Q19">
        <v>98</v>
      </c>
      <c r="R19">
        <v>93</v>
      </c>
      <c r="S19">
        <v>91</v>
      </c>
      <c r="T19">
        <v>96</v>
      </c>
      <c r="U19">
        <v>566</v>
      </c>
      <c r="V19" s="21">
        <v>10</v>
      </c>
      <c r="W19">
        <f t="shared" si="0"/>
        <v>1133</v>
      </c>
      <c r="X19" s="21">
        <v>25</v>
      </c>
      <c r="Y19">
        <v>1357.4</v>
      </c>
    </row>
    <row r="20" spans="1:25" x14ac:dyDescent="0.25">
      <c r="A20" s="1">
        <v>3</v>
      </c>
      <c r="B20" s="21">
        <v>845</v>
      </c>
      <c r="C20" t="s">
        <v>20</v>
      </c>
      <c r="D20" t="s">
        <v>21</v>
      </c>
      <c r="E20" s="26" t="s">
        <v>89</v>
      </c>
      <c r="F20" s="21" t="s">
        <v>146</v>
      </c>
      <c r="G20">
        <v>97</v>
      </c>
      <c r="H20">
        <v>97</v>
      </c>
      <c r="I20">
        <v>90</v>
      </c>
      <c r="J20">
        <v>93</v>
      </c>
      <c r="K20">
        <v>97</v>
      </c>
      <c r="L20">
        <v>92</v>
      </c>
      <c r="M20">
        <v>566</v>
      </c>
      <c r="N20" s="21">
        <v>15</v>
      </c>
      <c r="O20">
        <v>94</v>
      </c>
      <c r="P20">
        <v>90</v>
      </c>
      <c r="Q20">
        <v>96</v>
      </c>
      <c r="R20">
        <v>90</v>
      </c>
      <c r="S20">
        <v>92</v>
      </c>
      <c r="T20">
        <v>91</v>
      </c>
      <c r="U20">
        <v>553</v>
      </c>
      <c r="V20" s="21">
        <v>12</v>
      </c>
      <c r="W20">
        <f t="shared" si="0"/>
        <v>1119</v>
      </c>
      <c r="X20" s="21">
        <v>27</v>
      </c>
      <c r="Y20">
        <v>1328.3</v>
      </c>
    </row>
    <row r="21" spans="1:25" x14ac:dyDescent="0.25">
      <c r="A21" s="1">
        <v>4</v>
      </c>
      <c r="B21" s="21">
        <v>866</v>
      </c>
      <c r="C21" t="s">
        <v>23</v>
      </c>
      <c r="D21" t="s">
        <v>4</v>
      </c>
      <c r="E21" s="26" t="s">
        <v>89</v>
      </c>
      <c r="F21" s="21" t="s">
        <v>110</v>
      </c>
      <c r="G21">
        <v>94</v>
      </c>
      <c r="H21">
        <v>95</v>
      </c>
      <c r="I21">
        <v>95</v>
      </c>
      <c r="J21">
        <v>96</v>
      </c>
      <c r="K21">
        <v>92</v>
      </c>
      <c r="L21">
        <v>93</v>
      </c>
      <c r="M21">
        <v>565</v>
      </c>
      <c r="N21" s="21">
        <v>12</v>
      </c>
      <c r="O21">
        <v>91</v>
      </c>
      <c r="P21">
        <v>92</v>
      </c>
      <c r="Q21">
        <v>91</v>
      </c>
      <c r="R21">
        <v>92</v>
      </c>
      <c r="S21">
        <v>94</v>
      </c>
      <c r="T21">
        <v>95</v>
      </c>
      <c r="U21">
        <v>555</v>
      </c>
      <c r="V21" s="21">
        <v>13</v>
      </c>
      <c r="W21">
        <f t="shared" si="0"/>
        <v>1120</v>
      </c>
      <c r="X21" s="21">
        <v>25</v>
      </c>
      <c r="Y21">
        <v>1310.4000000000001</v>
      </c>
    </row>
    <row r="22" spans="1:25" x14ac:dyDescent="0.25">
      <c r="A22" s="1">
        <v>5</v>
      </c>
      <c r="B22" s="21">
        <v>854</v>
      </c>
      <c r="C22" t="s">
        <v>218</v>
      </c>
      <c r="D22" t="s">
        <v>219</v>
      </c>
      <c r="E22" s="26" t="s">
        <v>89</v>
      </c>
      <c r="F22" s="21" t="s">
        <v>103</v>
      </c>
      <c r="G22">
        <v>93</v>
      </c>
      <c r="H22">
        <v>93</v>
      </c>
      <c r="I22">
        <v>91</v>
      </c>
      <c r="J22">
        <v>94</v>
      </c>
      <c r="K22">
        <v>94</v>
      </c>
      <c r="L22">
        <v>96</v>
      </c>
      <c r="M22">
        <v>561</v>
      </c>
      <c r="N22" s="21">
        <v>12</v>
      </c>
      <c r="O22">
        <v>90</v>
      </c>
      <c r="P22">
        <v>93</v>
      </c>
      <c r="Q22">
        <v>91</v>
      </c>
      <c r="R22">
        <v>92</v>
      </c>
      <c r="S22">
        <v>91</v>
      </c>
      <c r="T22">
        <v>94</v>
      </c>
      <c r="U22">
        <v>551</v>
      </c>
      <c r="V22" s="21">
        <v>9</v>
      </c>
      <c r="W22">
        <f t="shared" si="0"/>
        <v>1112</v>
      </c>
      <c r="X22" s="21">
        <v>21</v>
      </c>
      <c r="Y22">
        <v>1290.5999999999999</v>
      </c>
    </row>
    <row r="23" spans="1:25" x14ac:dyDescent="0.25">
      <c r="A23" s="1">
        <v>6</v>
      </c>
      <c r="B23" s="21">
        <v>872</v>
      </c>
      <c r="C23" t="s">
        <v>136</v>
      </c>
      <c r="D23" t="s">
        <v>137</v>
      </c>
      <c r="E23" s="26" t="s">
        <v>89</v>
      </c>
      <c r="F23" s="21" t="s">
        <v>90</v>
      </c>
      <c r="G23">
        <v>93</v>
      </c>
      <c r="H23">
        <v>92</v>
      </c>
      <c r="I23">
        <v>92</v>
      </c>
      <c r="J23">
        <v>95</v>
      </c>
      <c r="K23">
        <v>95</v>
      </c>
      <c r="L23">
        <v>92</v>
      </c>
      <c r="M23">
        <v>559</v>
      </c>
      <c r="N23" s="21">
        <v>15</v>
      </c>
      <c r="O23">
        <v>93</v>
      </c>
      <c r="P23">
        <v>96</v>
      </c>
      <c r="Q23">
        <v>91</v>
      </c>
      <c r="R23">
        <v>92</v>
      </c>
      <c r="S23">
        <v>94</v>
      </c>
      <c r="T23">
        <v>92</v>
      </c>
      <c r="U23">
        <v>558</v>
      </c>
      <c r="V23" s="21">
        <v>7</v>
      </c>
      <c r="W23">
        <f t="shared" si="0"/>
        <v>1117</v>
      </c>
      <c r="X23" s="21">
        <v>22</v>
      </c>
      <c r="Y23">
        <v>1267</v>
      </c>
    </row>
    <row r="24" spans="1:25" x14ac:dyDescent="0.25">
      <c r="A24" s="1">
        <v>7</v>
      </c>
      <c r="B24" s="21">
        <v>863</v>
      </c>
      <c r="C24" t="s">
        <v>149</v>
      </c>
      <c r="D24" t="s">
        <v>150</v>
      </c>
      <c r="E24" s="26" t="s">
        <v>89</v>
      </c>
      <c r="F24" s="21" t="s">
        <v>139</v>
      </c>
      <c r="G24">
        <v>93</v>
      </c>
      <c r="H24">
        <v>94</v>
      </c>
      <c r="I24">
        <v>90</v>
      </c>
      <c r="J24">
        <v>92</v>
      </c>
      <c r="K24">
        <v>93</v>
      </c>
      <c r="L24">
        <v>93</v>
      </c>
      <c r="M24">
        <v>555</v>
      </c>
      <c r="N24" s="21">
        <v>11</v>
      </c>
      <c r="O24">
        <v>95</v>
      </c>
      <c r="P24">
        <v>94</v>
      </c>
      <c r="Q24">
        <v>93</v>
      </c>
      <c r="R24">
        <v>92</v>
      </c>
      <c r="S24">
        <v>92</v>
      </c>
      <c r="T24">
        <v>92</v>
      </c>
      <c r="U24">
        <v>558</v>
      </c>
      <c r="V24" s="21">
        <v>17</v>
      </c>
      <c r="W24">
        <f t="shared" si="0"/>
        <v>1113</v>
      </c>
      <c r="X24" s="21">
        <v>28</v>
      </c>
      <c r="Y24">
        <v>1249</v>
      </c>
    </row>
    <row r="25" spans="1:25" x14ac:dyDescent="0.25">
      <c r="A25" s="1">
        <v>8</v>
      </c>
      <c r="B25" s="21">
        <v>869</v>
      </c>
      <c r="C25" t="s">
        <v>222</v>
      </c>
      <c r="D25" t="s">
        <v>229</v>
      </c>
      <c r="E25" s="26" t="s">
        <v>89</v>
      </c>
      <c r="F25" s="21" t="s">
        <v>90</v>
      </c>
      <c r="G25">
        <v>89</v>
      </c>
      <c r="H25">
        <v>96</v>
      </c>
      <c r="I25">
        <v>91</v>
      </c>
      <c r="J25">
        <v>90</v>
      </c>
      <c r="K25">
        <v>90</v>
      </c>
      <c r="L25">
        <v>91</v>
      </c>
      <c r="M25">
        <v>547</v>
      </c>
      <c r="N25" s="21">
        <v>9</v>
      </c>
      <c r="O25">
        <v>92</v>
      </c>
      <c r="P25">
        <v>95</v>
      </c>
      <c r="Q25">
        <v>96</v>
      </c>
      <c r="R25">
        <v>92</v>
      </c>
      <c r="S25">
        <v>95</v>
      </c>
      <c r="T25">
        <v>92</v>
      </c>
      <c r="U25">
        <v>562</v>
      </c>
      <c r="V25" s="21">
        <v>9</v>
      </c>
      <c r="W25">
        <f t="shared" si="0"/>
        <v>1109</v>
      </c>
      <c r="X25" s="21">
        <v>18</v>
      </c>
      <c r="Y25">
        <v>1225.2</v>
      </c>
    </row>
    <row r="26" spans="1:25" x14ac:dyDescent="0.25">
      <c r="A26" s="1">
        <v>9</v>
      </c>
      <c r="B26" s="21">
        <v>857</v>
      </c>
      <c r="C26" t="s">
        <v>12</v>
      </c>
      <c r="D26" t="s">
        <v>31</v>
      </c>
      <c r="E26" s="26" t="s">
        <v>89</v>
      </c>
      <c r="F26" s="21" t="s">
        <v>110</v>
      </c>
      <c r="G26">
        <v>91</v>
      </c>
      <c r="H26">
        <v>92</v>
      </c>
      <c r="I26">
        <v>95</v>
      </c>
      <c r="J26">
        <v>94</v>
      </c>
      <c r="K26">
        <v>90</v>
      </c>
      <c r="L26">
        <v>90</v>
      </c>
      <c r="M26">
        <v>552</v>
      </c>
      <c r="N26" s="21">
        <v>10</v>
      </c>
      <c r="O26">
        <v>94</v>
      </c>
      <c r="P26">
        <v>95</v>
      </c>
      <c r="Q26">
        <v>89</v>
      </c>
      <c r="R26">
        <v>93</v>
      </c>
      <c r="S26">
        <v>93</v>
      </c>
      <c r="T26">
        <v>91</v>
      </c>
      <c r="U26">
        <v>555</v>
      </c>
      <c r="V26" s="21">
        <v>13</v>
      </c>
      <c r="W26">
        <f t="shared" si="0"/>
        <v>1107</v>
      </c>
      <c r="X26" s="21">
        <v>23</v>
      </c>
    </row>
    <row r="27" spans="1:25" x14ac:dyDescent="0.25">
      <c r="A27" s="1">
        <v>10</v>
      </c>
      <c r="B27" s="21">
        <v>852</v>
      </c>
      <c r="C27" t="s">
        <v>6</v>
      </c>
      <c r="D27" t="s">
        <v>162</v>
      </c>
      <c r="E27" s="26" t="s">
        <v>89</v>
      </c>
      <c r="F27" s="21" t="s">
        <v>95</v>
      </c>
      <c r="G27">
        <v>91</v>
      </c>
      <c r="H27">
        <v>89</v>
      </c>
      <c r="I27">
        <v>91</v>
      </c>
      <c r="J27">
        <v>92</v>
      </c>
      <c r="K27">
        <v>97</v>
      </c>
      <c r="L27">
        <v>90</v>
      </c>
      <c r="M27">
        <v>550</v>
      </c>
      <c r="N27" s="21">
        <v>5</v>
      </c>
      <c r="O27">
        <v>93</v>
      </c>
      <c r="P27">
        <v>94</v>
      </c>
      <c r="Q27">
        <v>92</v>
      </c>
      <c r="R27">
        <v>90</v>
      </c>
      <c r="S27">
        <v>93</v>
      </c>
      <c r="T27">
        <v>91</v>
      </c>
      <c r="U27">
        <v>553</v>
      </c>
      <c r="V27" s="21">
        <v>8</v>
      </c>
      <c r="W27">
        <f t="shared" si="0"/>
        <v>1103</v>
      </c>
      <c r="X27" s="21">
        <v>13</v>
      </c>
    </row>
    <row r="28" spans="1:25" x14ac:dyDescent="0.25">
      <c r="A28" s="1">
        <v>11</v>
      </c>
      <c r="B28" s="21">
        <v>861</v>
      </c>
      <c r="C28" t="s">
        <v>205</v>
      </c>
      <c r="D28" t="s">
        <v>206</v>
      </c>
      <c r="E28" s="26" t="s">
        <v>91</v>
      </c>
      <c r="F28" s="21" t="s">
        <v>207</v>
      </c>
      <c r="G28">
        <v>91</v>
      </c>
      <c r="H28">
        <v>90</v>
      </c>
      <c r="I28">
        <v>89</v>
      </c>
      <c r="J28">
        <v>91</v>
      </c>
      <c r="K28">
        <v>91</v>
      </c>
      <c r="L28">
        <v>91</v>
      </c>
      <c r="M28">
        <v>543</v>
      </c>
      <c r="N28" s="21">
        <v>6</v>
      </c>
      <c r="O28">
        <v>90</v>
      </c>
      <c r="P28">
        <v>95</v>
      </c>
      <c r="Q28">
        <v>90</v>
      </c>
      <c r="R28">
        <v>97</v>
      </c>
      <c r="S28">
        <v>93</v>
      </c>
      <c r="T28">
        <v>92</v>
      </c>
      <c r="U28">
        <v>557</v>
      </c>
      <c r="V28" s="21">
        <v>7</v>
      </c>
      <c r="W28">
        <f t="shared" si="0"/>
        <v>1100</v>
      </c>
      <c r="X28" s="21">
        <v>13</v>
      </c>
    </row>
    <row r="29" spans="1:25" x14ac:dyDescent="0.25">
      <c r="A29" s="1">
        <v>12</v>
      </c>
      <c r="B29" s="21">
        <v>871</v>
      </c>
      <c r="C29" t="s">
        <v>183</v>
      </c>
      <c r="D29" t="s">
        <v>184</v>
      </c>
      <c r="E29" s="26" t="s">
        <v>89</v>
      </c>
      <c r="F29" s="21" t="s">
        <v>185</v>
      </c>
      <c r="G29">
        <v>93</v>
      </c>
      <c r="H29">
        <v>96</v>
      </c>
      <c r="I29">
        <v>92</v>
      </c>
      <c r="J29">
        <v>91</v>
      </c>
      <c r="K29">
        <v>90</v>
      </c>
      <c r="L29">
        <v>88</v>
      </c>
      <c r="M29">
        <v>550</v>
      </c>
      <c r="N29" s="21">
        <v>10</v>
      </c>
      <c r="O29">
        <v>93</v>
      </c>
      <c r="P29">
        <v>92</v>
      </c>
      <c r="Q29">
        <v>88</v>
      </c>
      <c r="R29">
        <v>92</v>
      </c>
      <c r="S29">
        <v>89</v>
      </c>
      <c r="T29">
        <v>92</v>
      </c>
      <c r="U29">
        <v>546</v>
      </c>
      <c r="V29" s="21">
        <v>15</v>
      </c>
      <c r="W29">
        <f t="shared" si="0"/>
        <v>1096</v>
      </c>
      <c r="X29" s="21">
        <v>25</v>
      </c>
    </row>
    <row r="30" spans="1:25" x14ac:dyDescent="0.25">
      <c r="A30" s="1">
        <v>13</v>
      </c>
      <c r="B30" s="21">
        <v>838</v>
      </c>
      <c r="C30" t="s">
        <v>220</v>
      </c>
      <c r="D30" t="s">
        <v>219</v>
      </c>
      <c r="E30" s="26" t="s">
        <v>122</v>
      </c>
      <c r="F30" s="21" t="s">
        <v>221</v>
      </c>
      <c r="G30">
        <v>84</v>
      </c>
      <c r="H30">
        <v>96</v>
      </c>
      <c r="I30">
        <v>91</v>
      </c>
      <c r="J30">
        <v>88</v>
      </c>
      <c r="K30">
        <v>93</v>
      </c>
      <c r="L30">
        <v>89</v>
      </c>
      <c r="M30">
        <v>541</v>
      </c>
      <c r="N30" s="21">
        <v>9</v>
      </c>
      <c r="O30">
        <v>95</v>
      </c>
      <c r="P30">
        <v>93</v>
      </c>
      <c r="Q30">
        <v>96</v>
      </c>
      <c r="R30">
        <v>92</v>
      </c>
      <c r="S30">
        <v>91</v>
      </c>
      <c r="T30">
        <v>88</v>
      </c>
      <c r="U30">
        <v>555</v>
      </c>
      <c r="V30" s="21">
        <v>7</v>
      </c>
      <c r="W30">
        <f t="shared" si="0"/>
        <v>1096</v>
      </c>
      <c r="X30" s="21">
        <v>16</v>
      </c>
    </row>
    <row r="31" spans="1:25" x14ac:dyDescent="0.25">
      <c r="A31" s="1">
        <v>14</v>
      </c>
      <c r="B31" s="21">
        <v>860</v>
      </c>
      <c r="C31" t="s">
        <v>23</v>
      </c>
      <c r="D31" t="s">
        <v>166</v>
      </c>
      <c r="E31" s="26" t="s">
        <v>91</v>
      </c>
      <c r="F31" s="21" t="s">
        <v>90</v>
      </c>
      <c r="G31">
        <v>88</v>
      </c>
      <c r="H31">
        <v>94</v>
      </c>
      <c r="I31">
        <v>89</v>
      </c>
      <c r="J31">
        <v>97</v>
      </c>
      <c r="K31">
        <v>93</v>
      </c>
      <c r="L31">
        <v>89</v>
      </c>
      <c r="M31">
        <v>550</v>
      </c>
      <c r="N31" s="21">
        <v>9</v>
      </c>
      <c r="O31">
        <v>91</v>
      </c>
      <c r="P31">
        <v>88</v>
      </c>
      <c r="Q31">
        <v>92</v>
      </c>
      <c r="R31">
        <v>94</v>
      </c>
      <c r="S31">
        <v>89</v>
      </c>
      <c r="T31">
        <v>90</v>
      </c>
      <c r="U31">
        <v>544</v>
      </c>
      <c r="V31" s="21">
        <v>4</v>
      </c>
      <c r="W31">
        <f t="shared" si="0"/>
        <v>1094</v>
      </c>
      <c r="X31" s="21">
        <v>13</v>
      </c>
    </row>
    <row r="32" spans="1:25" x14ac:dyDescent="0.25">
      <c r="A32" s="1">
        <v>15</v>
      </c>
      <c r="B32" s="21">
        <v>848</v>
      </c>
      <c r="C32" t="s">
        <v>14</v>
      </c>
      <c r="D32" t="s">
        <v>71</v>
      </c>
      <c r="E32" s="26" t="s">
        <v>89</v>
      </c>
      <c r="F32" s="21" t="s">
        <v>135</v>
      </c>
      <c r="G32">
        <v>94</v>
      </c>
      <c r="H32">
        <v>92</v>
      </c>
      <c r="I32">
        <v>92</v>
      </c>
      <c r="J32">
        <v>90</v>
      </c>
      <c r="K32">
        <v>91</v>
      </c>
      <c r="L32">
        <v>91</v>
      </c>
      <c r="M32">
        <v>550</v>
      </c>
      <c r="N32" s="21">
        <v>5</v>
      </c>
      <c r="O32">
        <v>94</v>
      </c>
      <c r="P32">
        <v>89</v>
      </c>
      <c r="Q32">
        <v>92</v>
      </c>
      <c r="R32">
        <v>91</v>
      </c>
      <c r="S32">
        <v>87</v>
      </c>
      <c r="T32">
        <v>91</v>
      </c>
      <c r="U32">
        <v>544</v>
      </c>
      <c r="V32" s="21">
        <v>6</v>
      </c>
      <c r="W32">
        <f t="shared" si="0"/>
        <v>1094</v>
      </c>
      <c r="X32" s="21">
        <v>11</v>
      </c>
    </row>
    <row r="33" spans="1:24" x14ac:dyDescent="0.25">
      <c r="A33" s="1">
        <v>16</v>
      </c>
      <c r="B33" s="21">
        <v>870</v>
      </c>
      <c r="C33" t="s">
        <v>14</v>
      </c>
      <c r="D33" t="s">
        <v>3</v>
      </c>
      <c r="E33" s="26" t="s">
        <v>122</v>
      </c>
      <c r="F33" s="21" t="s">
        <v>110</v>
      </c>
      <c r="G33">
        <v>95</v>
      </c>
      <c r="H33">
        <v>85</v>
      </c>
      <c r="I33">
        <v>87</v>
      </c>
      <c r="J33">
        <v>89</v>
      </c>
      <c r="K33">
        <v>90</v>
      </c>
      <c r="L33">
        <v>93</v>
      </c>
      <c r="M33">
        <v>539</v>
      </c>
      <c r="N33" s="21">
        <v>4</v>
      </c>
      <c r="O33">
        <v>88</v>
      </c>
      <c r="P33">
        <v>95</v>
      </c>
      <c r="Q33">
        <v>90</v>
      </c>
      <c r="R33">
        <v>92</v>
      </c>
      <c r="S33">
        <v>95</v>
      </c>
      <c r="T33">
        <v>94</v>
      </c>
      <c r="U33">
        <v>554</v>
      </c>
      <c r="V33" s="21">
        <v>11</v>
      </c>
      <c r="W33">
        <f t="shared" si="0"/>
        <v>1093</v>
      </c>
      <c r="X33" s="21">
        <v>15</v>
      </c>
    </row>
    <row r="34" spans="1:24" x14ac:dyDescent="0.25">
      <c r="A34" s="1">
        <v>17</v>
      </c>
      <c r="B34" s="21">
        <v>867</v>
      </c>
      <c r="C34" t="s">
        <v>76</v>
      </c>
      <c r="D34" t="s">
        <v>143</v>
      </c>
      <c r="E34" s="26" t="s">
        <v>89</v>
      </c>
      <c r="F34" s="21" t="s">
        <v>90</v>
      </c>
      <c r="G34">
        <v>87</v>
      </c>
      <c r="H34">
        <v>95</v>
      </c>
      <c r="I34">
        <v>88</v>
      </c>
      <c r="J34">
        <v>89</v>
      </c>
      <c r="K34">
        <v>93</v>
      </c>
      <c r="L34">
        <v>91</v>
      </c>
      <c r="M34">
        <v>543</v>
      </c>
      <c r="N34" s="21">
        <v>8</v>
      </c>
      <c r="O34">
        <v>90</v>
      </c>
      <c r="P34">
        <v>90</v>
      </c>
      <c r="Q34">
        <v>93</v>
      </c>
      <c r="R34">
        <v>96</v>
      </c>
      <c r="S34">
        <v>89</v>
      </c>
      <c r="T34">
        <v>91</v>
      </c>
      <c r="U34">
        <v>549</v>
      </c>
      <c r="V34" s="21">
        <v>8</v>
      </c>
      <c r="W34">
        <f t="shared" si="0"/>
        <v>1092</v>
      </c>
      <c r="X34" s="21">
        <v>16</v>
      </c>
    </row>
    <row r="35" spans="1:24" x14ac:dyDescent="0.25">
      <c r="A35" s="1">
        <v>18</v>
      </c>
      <c r="B35" s="21">
        <v>850</v>
      </c>
      <c r="C35" t="s">
        <v>234</v>
      </c>
      <c r="D35" t="s">
        <v>235</v>
      </c>
      <c r="E35" s="26" t="s">
        <v>122</v>
      </c>
      <c r="F35" s="21" t="s">
        <v>103</v>
      </c>
      <c r="G35">
        <v>92</v>
      </c>
      <c r="H35">
        <v>94</v>
      </c>
      <c r="I35">
        <v>89</v>
      </c>
      <c r="J35">
        <v>90</v>
      </c>
      <c r="K35">
        <v>90</v>
      </c>
      <c r="L35">
        <v>90</v>
      </c>
      <c r="M35">
        <v>545</v>
      </c>
      <c r="N35" s="21">
        <v>8</v>
      </c>
      <c r="O35">
        <v>90</v>
      </c>
      <c r="P35">
        <v>92</v>
      </c>
      <c r="Q35">
        <v>91</v>
      </c>
      <c r="R35">
        <v>87</v>
      </c>
      <c r="S35">
        <v>97</v>
      </c>
      <c r="T35">
        <v>90</v>
      </c>
      <c r="U35">
        <v>547</v>
      </c>
      <c r="V35" s="21">
        <v>8</v>
      </c>
      <c r="W35">
        <f t="shared" si="0"/>
        <v>1092</v>
      </c>
      <c r="X35" s="21">
        <v>16</v>
      </c>
    </row>
    <row r="36" spans="1:24" x14ac:dyDescent="0.25">
      <c r="A36" s="1">
        <v>19</v>
      </c>
      <c r="B36" s="21">
        <v>837</v>
      </c>
      <c r="C36" t="s">
        <v>216</v>
      </c>
      <c r="D36" t="s">
        <v>217</v>
      </c>
      <c r="E36" s="26" t="s">
        <v>122</v>
      </c>
      <c r="F36" s="21" t="s">
        <v>103</v>
      </c>
      <c r="G36">
        <v>96</v>
      </c>
      <c r="H36">
        <v>90</v>
      </c>
      <c r="I36">
        <v>88</v>
      </c>
      <c r="J36">
        <v>88</v>
      </c>
      <c r="K36">
        <v>93</v>
      </c>
      <c r="L36">
        <v>92</v>
      </c>
      <c r="M36">
        <v>547</v>
      </c>
      <c r="N36" s="21">
        <v>7</v>
      </c>
      <c r="O36">
        <v>90</v>
      </c>
      <c r="P36">
        <v>91</v>
      </c>
      <c r="Q36">
        <v>87</v>
      </c>
      <c r="R36">
        <v>90</v>
      </c>
      <c r="S36">
        <v>91</v>
      </c>
      <c r="T36">
        <v>88</v>
      </c>
      <c r="U36">
        <v>537</v>
      </c>
      <c r="V36" s="21">
        <v>10</v>
      </c>
      <c r="W36">
        <f t="shared" si="0"/>
        <v>1084</v>
      </c>
      <c r="X36" s="21">
        <v>17</v>
      </c>
    </row>
    <row r="37" spans="1:24" x14ac:dyDescent="0.25">
      <c r="A37" s="1">
        <v>20</v>
      </c>
      <c r="B37" s="21">
        <v>855</v>
      </c>
      <c r="C37" t="s">
        <v>156</v>
      </c>
      <c r="D37" t="s">
        <v>157</v>
      </c>
      <c r="E37" s="26" t="s">
        <v>91</v>
      </c>
      <c r="F37" s="21" t="s">
        <v>146</v>
      </c>
      <c r="G37">
        <v>91</v>
      </c>
      <c r="H37">
        <v>92</v>
      </c>
      <c r="I37">
        <v>90</v>
      </c>
      <c r="J37">
        <v>90</v>
      </c>
      <c r="K37">
        <v>90</v>
      </c>
      <c r="L37">
        <v>90</v>
      </c>
      <c r="M37">
        <v>543</v>
      </c>
      <c r="N37" s="21">
        <v>8</v>
      </c>
      <c r="O37">
        <v>82</v>
      </c>
      <c r="P37">
        <v>93</v>
      </c>
      <c r="Q37">
        <v>90</v>
      </c>
      <c r="R37">
        <v>90</v>
      </c>
      <c r="S37">
        <v>90</v>
      </c>
      <c r="T37">
        <v>93</v>
      </c>
      <c r="U37">
        <v>538</v>
      </c>
      <c r="V37" s="21">
        <v>7</v>
      </c>
      <c r="W37">
        <f t="shared" si="0"/>
        <v>1081</v>
      </c>
      <c r="X37" s="21">
        <v>15</v>
      </c>
    </row>
    <row r="38" spans="1:24" x14ac:dyDescent="0.25">
      <c r="A38" s="1">
        <v>21</v>
      </c>
      <c r="B38" s="21">
        <v>803</v>
      </c>
      <c r="C38" t="s">
        <v>70</v>
      </c>
      <c r="D38" t="s">
        <v>226</v>
      </c>
      <c r="E38" s="26" t="s">
        <v>89</v>
      </c>
      <c r="F38" s="21" t="s">
        <v>127</v>
      </c>
      <c r="G38">
        <v>87</v>
      </c>
      <c r="H38">
        <v>93</v>
      </c>
      <c r="I38">
        <v>90</v>
      </c>
      <c r="J38">
        <v>92</v>
      </c>
      <c r="K38">
        <v>91</v>
      </c>
      <c r="L38">
        <v>90</v>
      </c>
      <c r="M38">
        <v>543</v>
      </c>
      <c r="N38" s="21">
        <v>4</v>
      </c>
      <c r="O38">
        <v>84</v>
      </c>
      <c r="P38">
        <v>91</v>
      </c>
      <c r="Q38">
        <v>91</v>
      </c>
      <c r="R38">
        <v>90</v>
      </c>
      <c r="S38">
        <v>91</v>
      </c>
      <c r="T38">
        <v>88</v>
      </c>
      <c r="U38">
        <v>535</v>
      </c>
      <c r="V38" s="21">
        <v>6</v>
      </c>
      <c r="W38">
        <f t="shared" si="0"/>
        <v>1078</v>
      </c>
      <c r="X38" s="21">
        <v>10</v>
      </c>
    </row>
    <row r="39" spans="1:24" x14ac:dyDescent="0.25">
      <c r="A39" s="1">
        <v>22</v>
      </c>
      <c r="B39" s="21">
        <v>862</v>
      </c>
      <c r="C39" t="s">
        <v>74</v>
      </c>
      <c r="D39" t="s">
        <v>224</v>
      </c>
      <c r="E39" s="26" t="s">
        <v>91</v>
      </c>
      <c r="F39" s="21" t="s">
        <v>127</v>
      </c>
      <c r="G39">
        <v>88</v>
      </c>
      <c r="H39">
        <v>88</v>
      </c>
      <c r="I39">
        <v>91</v>
      </c>
      <c r="J39">
        <v>88</v>
      </c>
      <c r="K39">
        <v>86</v>
      </c>
      <c r="L39">
        <v>90</v>
      </c>
      <c r="M39">
        <v>531</v>
      </c>
      <c r="N39" s="21">
        <v>5</v>
      </c>
      <c r="O39">
        <v>88</v>
      </c>
      <c r="P39">
        <v>92</v>
      </c>
      <c r="Q39">
        <v>94</v>
      </c>
      <c r="R39">
        <v>92</v>
      </c>
      <c r="S39">
        <v>90</v>
      </c>
      <c r="T39">
        <v>89</v>
      </c>
      <c r="U39">
        <v>545</v>
      </c>
      <c r="V39" s="21">
        <v>10</v>
      </c>
      <c r="W39">
        <f t="shared" si="0"/>
        <v>1076</v>
      </c>
      <c r="X39" s="21">
        <v>15</v>
      </c>
    </row>
    <row r="40" spans="1:24" x14ac:dyDescent="0.25">
      <c r="A40" s="1">
        <v>23</v>
      </c>
      <c r="B40" s="21">
        <v>827</v>
      </c>
      <c r="C40" t="s">
        <v>181</v>
      </c>
      <c r="D40" t="s">
        <v>182</v>
      </c>
      <c r="E40" s="26" t="s">
        <v>91</v>
      </c>
      <c r="F40" s="21" t="s">
        <v>90</v>
      </c>
      <c r="G40">
        <v>90</v>
      </c>
      <c r="H40">
        <v>91</v>
      </c>
      <c r="I40">
        <v>90</v>
      </c>
      <c r="J40">
        <v>89</v>
      </c>
      <c r="K40">
        <v>88</v>
      </c>
      <c r="L40">
        <v>88</v>
      </c>
      <c r="M40">
        <v>536</v>
      </c>
      <c r="N40" s="21">
        <v>5</v>
      </c>
      <c r="O40">
        <v>88</v>
      </c>
      <c r="P40">
        <v>92</v>
      </c>
      <c r="Q40">
        <v>88</v>
      </c>
      <c r="R40">
        <v>89</v>
      </c>
      <c r="S40">
        <v>95</v>
      </c>
      <c r="T40">
        <v>86</v>
      </c>
      <c r="U40">
        <v>538</v>
      </c>
      <c r="V40" s="21">
        <v>11</v>
      </c>
      <c r="W40">
        <f t="shared" si="0"/>
        <v>1074</v>
      </c>
      <c r="X40" s="21">
        <v>16</v>
      </c>
    </row>
    <row r="41" spans="1:24" x14ac:dyDescent="0.25">
      <c r="A41" s="1">
        <v>24</v>
      </c>
      <c r="B41" s="21">
        <v>811</v>
      </c>
      <c r="C41" t="s">
        <v>170</v>
      </c>
      <c r="D41" t="s">
        <v>171</v>
      </c>
      <c r="E41" s="26" t="s">
        <v>89</v>
      </c>
      <c r="F41" s="21" t="s">
        <v>103</v>
      </c>
      <c r="G41">
        <v>88</v>
      </c>
      <c r="H41">
        <v>84</v>
      </c>
      <c r="I41">
        <v>90</v>
      </c>
      <c r="J41">
        <v>92</v>
      </c>
      <c r="K41">
        <v>87</v>
      </c>
      <c r="L41">
        <v>93</v>
      </c>
      <c r="M41">
        <v>534</v>
      </c>
      <c r="N41" s="21">
        <v>3</v>
      </c>
      <c r="O41">
        <v>92</v>
      </c>
      <c r="P41">
        <v>90</v>
      </c>
      <c r="Q41">
        <v>93</v>
      </c>
      <c r="R41">
        <v>90</v>
      </c>
      <c r="S41">
        <v>87</v>
      </c>
      <c r="T41">
        <v>87</v>
      </c>
      <c r="U41">
        <v>539</v>
      </c>
      <c r="V41" s="21">
        <v>9</v>
      </c>
      <c r="W41">
        <f t="shared" si="0"/>
        <v>1073</v>
      </c>
      <c r="X41" s="21">
        <v>12</v>
      </c>
    </row>
    <row r="42" spans="1:24" x14ac:dyDescent="0.25">
      <c r="A42" s="1">
        <v>25</v>
      </c>
      <c r="B42" s="21">
        <v>999</v>
      </c>
      <c r="C42" t="s">
        <v>15</v>
      </c>
      <c r="D42" t="s">
        <v>240</v>
      </c>
      <c r="E42" s="26" t="s">
        <v>89</v>
      </c>
      <c r="F42" s="21" t="s">
        <v>242</v>
      </c>
      <c r="G42">
        <v>91</v>
      </c>
      <c r="H42">
        <v>88</v>
      </c>
      <c r="I42">
        <v>87</v>
      </c>
      <c r="J42">
        <v>91</v>
      </c>
      <c r="K42">
        <v>93</v>
      </c>
      <c r="L42">
        <v>87</v>
      </c>
      <c r="M42">
        <v>537</v>
      </c>
      <c r="N42" s="21">
        <v>6</v>
      </c>
      <c r="O42">
        <v>95</v>
      </c>
      <c r="P42">
        <v>90</v>
      </c>
      <c r="Q42">
        <v>86</v>
      </c>
      <c r="R42">
        <v>88</v>
      </c>
      <c r="S42">
        <v>88</v>
      </c>
      <c r="T42">
        <v>88</v>
      </c>
      <c r="U42">
        <v>535</v>
      </c>
      <c r="V42" s="21">
        <v>9</v>
      </c>
      <c r="W42">
        <f t="shared" si="0"/>
        <v>1072</v>
      </c>
      <c r="X42" s="21">
        <v>15</v>
      </c>
    </row>
    <row r="43" spans="1:24" x14ac:dyDescent="0.25">
      <c r="A43" s="1">
        <v>26</v>
      </c>
      <c r="B43" s="21">
        <v>830</v>
      </c>
      <c r="C43" t="s">
        <v>82</v>
      </c>
      <c r="D43" t="s">
        <v>3</v>
      </c>
      <c r="E43" s="26" t="s">
        <v>89</v>
      </c>
      <c r="F43" s="21" t="s">
        <v>110</v>
      </c>
      <c r="G43">
        <v>86</v>
      </c>
      <c r="H43">
        <v>90</v>
      </c>
      <c r="I43">
        <v>88</v>
      </c>
      <c r="J43">
        <v>95</v>
      </c>
      <c r="K43">
        <v>87</v>
      </c>
      <c r="L43">
        <v>82</v>
      </c>
      <c r="M43">
        <v>528</v>
      </c>
      <c r="N43" s="21">
        <v>6</v>
      </c>
      <c r="O43">
        <v>89</v>
      </c>
      <c r="P43">
        <v>86</v>
      </c>
      <c r="Q43">
        <v>93</v>
      </c>
      <c r="R43">
        <v>93</v>
      </c>
      <c r="S43">
        <v>94</v>
      </c>
      <c r="T43">
        <v>89</v>
      </c>
      <c r="U43">
        <v>544</v>
      </c>
      <c r="V43" s="21">
        <v>7</v>
      </c>
      <c r="W43">
        <f t="shared" si="0"/>
        <v>1072</v>
      </c>
      <c r="X43" s="21">
        <v>13</v>
      </c>
    </row>
    <row r="44" spans="1:24" x14ac:dyDescent="0.25">
      <c r="A44" s="1">
        <v>27</v>
      </c>
      <c r="B44" s="21">
        <v>834</v>
      </c>
      <c r="C44" t="s">
        <v>155</v>
      </c>
      <c r="D44" t="s">
        <v>238</v>
      </c>
      <c r="E44" s="26" t="s">
        <v>89</v>
      </c>
      <c r="F44" s="21" t="s">
        <v>90</v>
      </c>
      <c r="G44">
        <v>87</v>
      </c>
      <c r="H44">
        <v>83</v>
      </c>
      <c r="I44">
        <v>89</v>
      </c>
      <c r="J44">
        <v>87</v>
      </c>
      <c r="K44">
        <v>95</v>
      </c>
      <c r="L44">
        <v>90</v>
      </c>
      <c r="M44">
        <v>531</v>
      </c>
      <c r="N44" s="21">
        <v>8</v>
      </c>
      <c r="O44">
        <v>91</v>
      </c>
      <c r="P44">
        <v>92</v>
      </c>
      <c r="Q44">
        <v>89</v>
      </c>
      <c r="R44">
        <v>91</v>
      </c>
      <c r="S44">
        <v>91</v>
      </c>
      <c r="T44">
        <v>87</v>
      </c>
      <c r="U44">
        <v>541</v>
      </c>
      <c r="V44" s="21">
        <v>3</v>
      </c>
      <c r="W44">
        <f t="shared" si="0"/>
        <v>1072</v>
      </c>
      <c r="X44" s="21">
        <v>11</v>
      </c>
    </row>
    <row r="45" spans="1:24" x14ac:dyDescent="0.25">
      <c r="A45" s="1">
        <v>28</v>
      </c>
      <c r="B45" s="21">
        <v>955</v>
      </c>
      <c r="C45" t="s">
        <v>132</v>
      </c>
      <c r="D45" t="s">
        <v>133</v>
      </c>
      <c r="E45" s="26" t="s">
        <v>89</v>
      </c>
      <c r="F45" s="21" t="s">
        <v>134</v>
      </c>
      <c r="G45">
        <v>91</v>
      </c>
      <c r="H45">
        <v>89</v>
      </c>
      <c r="I45">
        <v>88</v>
      </c>
      <c r="J45">
        <v>85</v>
      </c>
      <c r="K45">
        <v>88</v>
      </c>
      <c r="L45">
        <v>92</v>
      </c>
      <c r="M45">
        <v>533</v>
      </c>
      <c r="N45" s="21">
        <v>5</v>
      </c>
      <c r="O45">
        <v>89</v>
      </c>
      <c r="P45">
        <v>84</v>
      </c>
      <c r="Q45">
        <v>85</v>
      </c>
      <c r="R45">
        <v>94</v>
      </c>
      <c r="S45">
        <v>94</v>
      </c>
      <c r="T45">
        <v>89</v>
      </c>
      <c r="U45">
        <v>535</v>
      </c>
      <c r="V45" s="21">
        <v>7</v>
      </c>
      <c r="W45">
        <f t="shared" si="0"/>
        <v>1068</v>
      </c>
      <c r="X45" s="21">
        <v>12</v>
      </c>
    </row>
    <row r="46" spans="1:24" x14ac:dyDescent="0.25">
      <c r="A46" s="1">
        <v>29</v>
      </c>
      <c r="B46" s="21">
        <v>825</v>
      </c>
      <c r="C46" t="s">
        <v>167</v>
      </c>
      <c r="D46" t="s">
        <v>11</v>
      </c>
      <c r="E46" s="26" t="s">
        <v>91</v>
      </c>
      <c r="F46" s="21" t="s">
        <v>146</v>
      </c>
      <c r="G46">
        <v>87</v>
      </c>
      <c r="H46">
        <v>86</v>
      </c>
      <c r="I46">
        <v>87</v>
      </c>
      <c r="J46">
        <v>90</v>
      </c>
      <c r="K46">
        <v>90</v>
      </c>
      <c r="L46">
        <v>89</v>
      </c>
      <c r="M46">
        <v>529</v>
      </c>
      <c r="N46" s="21">
        <v>6</v>
      </c>
      <c r="O46">
        <v>87</v>
      </c>
      <c r="P46">
        <v>89</v>
      </c>
      <c r="Q46">
        <v>88</v>
      </c>
      <c r="R46">
        <v>94</v>
      </c>
      <c r="S46">
        <v>89</v>
      </c>
      <c r="T46">
        <v>90</v>
      </c>
      <c r="U46">
        <v>537</v>
      </c>
      <c r="V46" s="21">
        <v>4</v>
      </c>
      <c r="W46">
        <f t="shared" si="0"/>
        <v>1066</v>
      </c>
      <c r="X46" s="21">
        <v>10</v>
      </c>
    </row>
    <row r="47" spans="1:24" x14ac:dyDescent="0.25">
      <c r="A47" s="1">
        <v>30</v>
      </c>
      <c r="B47" s="21">
        <v>868</v>
      </c>
      <c r="C47" t="s">
        <v>24</v>
      </c>
      <c r="D47" t="s">
        <v>25</v>
      </c>
      <c r="E47" s="26" t="s">
        <v>89</v>
      </c>
      <c r="F47" s="21" t="s">
        <v>110</v>
      </c>
      <c r="G47">
        <v>88</v>
      </c>
      <c r="H47">
        <v>86</v>
      </c>
      <c r="I47">
        <v>89</v>
      </c>
      <c r="J47">
        <v>91</v>
      </c>
      <c r="K47">
        <v>89</v>
      </c>
      <c r="L47">
        <v>83</v>
      </c>
      <c r="M47">
        <v>526</v>
      </c>
      <c r="N47" s="21">
        <v>5</v>
      </c>
      <c r="O47">
        <v>90</v>
      </c>
      <c r="P47">
        <v>90</v>
      </c>
      <c r="Q47">
        <v>84</v>
      </c>
      <c r="R47">
        <v>94</v>
      </c>
      <c r="S47">
        <v>87</v>
      </c>
      <c r="T47">
        <v>92</v>
      </c>
      <c r="U47">
        <v>537</v>
      </c>
      <c r="V47" s="21">
        <v>6</v>
      </c>
      <c r="W47">
        <f t="shared" si="0"/>
        <v>1063</v>
      </c>
      <c r="X47" s="21">
        <v>11</v>
      </c>
    </row>
    <row r="48" spans="1:24" x14ac:dyDescent="0.25">
      <c r="A48" s="1">
        <v>31</v>
      </c>
      <c r="B48" s="21">
        <v>851</v>
      </c>
      <c r="C48" t="s">
        <v>222</v>
      </c>
      <c r="D48" t="s">
        <v>223</v>
      </c>
      <c r="E48" s="26" t="s">
        <v>122</v>
      </c>
      <c r="F48" s="21" t="s">
        <v>94</v>
      </c>
      <c r="G48">
        <v>91</v>
      </c>
      <c r="H48">
        <v>82</v>
      </c>
      <c r="I48">
        <v>90</v>
      </c>
      <c r="J48">
        <v>90</v>
      </c>
      <c r="K48">
        <v>94</v>
      </c>
      <c r="L48">
        <v>91</v>
      </c>
      <c r="M48">
        <v>538</v>
      </c>
      <c r="N48" s="21">
        <v>5</v>
      </c>
      <c r="O48">
        <v>89</v>
      </c>
      <c r="P48">
        <v>85</v>
      </c>
      <c r="Q48">
        <v>90</v>
      </c>
      <c r="R48">
        <v>87</v>
      </c>
      <c r="S48">
        <v>87</v>
      </c>
      <c r="T48">
        <v>87</v>
      </c>
      <c r="U48">
        <v>525</v>
      </c>
      <c r="V48" s="21">
        <v>5</v>
      </c>
      <c r="W48">
        <f t="shared" si="0"/>
        <v>1063</v>
      </c>
      <c r="X48" s="21">
        <v>10</v>
      </c>
    </row>
    <row r="49" spans="1:24" x14ac:dyDescent="0.25">
      <c r="A49" s="1">
        <v>32</v>
      </c>
      <c r="B49" s="21">
        <v>864</v>
      </c>
      <c r="C49" t="s">
        <v>8</v>
      </c>
      <c r="D49" t="s">
        <v>200</v>
      </c>
      <c r="E49" s="26" t="s">
        <v>91</v>
      </c>
      <c r="F49" s="21" t="s">
        <v>94</v>
      </c>
      <c r="G49">
        <v>87</v>
      </c>
      <c r="H49">
        <v>89</v>
      </c>
      <c r="I49">
        <v>89</v>
      </c>
      <c r="J49">
        <v>91</v>
      </c>
      <c r="K49">
        <v>86</v>
      </c>
      <c r="L49">
        <v>83</v>
      </c>
      <c r="M49">
        <v>525</v>
      </c>
      <c r="N49" s="21">
        <v>7</v>
      </c>
      <c r="O49">
        <v>86</v>
      </c>
      <c r="P49">
        <v>91</v>
      </c>
      <c r="Q49">
        <v>89</v>
      </c>
      <c r="R49">
        <v>89</v>
      </c>
      <c r="S49">
        <v>93</v>
      </c>
      <c r="T49">
        <v>88</v>
      </c>
      <c r="U49">
        <v>536</v>
      </c>
      <c r="V49" s="21">
        <v>9</v>
      </c>
      <c r="W49">
        <f t="shared" si="0"/>
        <v>1061</v>
      </c>
      <c r="X49" s="21">
        <v>16</v>
      </c>
    </row>
    <row r="50" spans="1:24" x14ac:dyDescent="0.25">
      <c r="A50" s="1">
        <v>33</v>
      </c>
      <c r="B50" s="21">
        <v>865</v>
      </c>
      <c r="C50" t="s">
        <v>16</v>
      </c>
      <c r="D50" t="s">
        <v>73</v>
      </c>
      <c r="E50" s="26" t="s">
        <v>89</v>
      </c>
      <c r="F50" s="21" t="s">
        <v>110</v>
      </c>
      <c r="G50">
        <v>89</v>
      </c>
      <c r="H50">
        <v>87</v>
      </c>
      <c r="I50">
        <v>85</v>
      </c>
      <c r="J50">
        <v>87</v>
      </c>
      <c r="K50">
        <v>89</v>
      </c>
      <c r="L50">
        <v>92</v>
      </c>
      <c r="M50">
        <v>529</v>
      </c>
      <c r="N50" s="21">
        <v>4</v>
      </c>
      <c r="O50">
        <v>87</v>
      </c>
      <c r="P50">
        <v>89</v>
      </c>
      <c r="Q50">
        <v>87</v>
      </c>
      <c r="R50">
        <v>96</v>
      </c>
      <c r="S50">
        <v>90</v>
      </c>
      <c r="T50">
        <v>83</v>
      </c>
      <c r="U50">
        <v>532</v>
      </c>
      <c r="V50" s="21">
        <v>8</v>
      </c>
      <c r="W50">
        <f t="shared" ref="W50:W81" si="1">M50+U50</f>
        <v>1061</v>
      </c>
      <c r="X50" s="21">
        <v>12</v>
      </c>
    </row>
    <row r="51" spans="1:24" x14ac:dyDescent="0.25">
      <c r="A51" s="1">
        <v>34</v>
      </c>
      <c r="B51" s="21">
        <v>828</v>
      </c>
      <c r="C51" t="s">
        <v>147</v>
      </c>
      <c r="D51" t="s">
        <v>148</v>
      </c>
      <c r="E51" s="26" t="s">
        <v>89</v>
      </c>
      <c r="F51" s="21" t="s">
        <v>90</v>
      </c>
      <c r="G51">
        <v>87</v>
      </c>
      <c r="H51">
        <v>92</v>
      </c>
      <c r="I51">
        <v>82</v>
      </c>
      <c r="J51">
        <v>89</v>
      </c>
      <c r="K51">
        <v>86</v>
      </c>
      <c r="L51">
        <v>88</v>
      </c>
      <c r="M51">
        <v>524</v>
      </c>
      <c r="N51" s="21">
        <v>4</v>
      </c>
      <c r="O51">
        <v>89</v>
      </c>
      <c r="P51">
        <v>89</v>
      </c>
      <c r="Q51">
        <v>91</v>
      </c>
      <c r="R51">
        <v>88</v>
      </c>
      <c r="S51">
        <v>90</v>
      </c>
      <c r="T51">
        <v>90</v>
      </c>
      <c r="U51">
        <v>537</v>
      </c>
      <c r="V51" s="21">
        <v>4</v>
      </c>
      <c r="W51">
        <f t="shared" si="1"/>
        <v>1061</v>
      </c>
      <c r="X51" s="21">
        <v>8</v>
      </c>
    </row>
    <row r="52" spans="1:24" x14ac:dyDescent="0.25">
      <c r="A52" s="1">
        <v>35</v>
      </c>
      <c r="B52" s="21">
        <v>839</v>
      </c>
      <c r="C52" t="s">
        <v>230</v>
      </c>
      <c r="D52" t="s">
        <v>231</v>
      </c>
      <c r="E52" s="26" t="s">
        <v>89</v>
      </c>
      <c r="F52" s="21" t="s">
        <v>103</v>
      </c>
      <c r="G52">
        <v>88</v>
      </c>
      <c r="H52">
        <v>84</v>
      </c>
      <c r="I52">
        <v>89</v>
      </c>
      <c r="J52">
        <v>82</v>
      </c>
      <c r="K52">
        <v>93</v>
      </c>
      <c r="L52">
        <v>93</v>
      </c>
      <c r="M52">
        <v>529</v>
      </c>
      <c r="N52" s="21">
        <v>6</v>
      </c>
      <c r="O52">
        <v>88</v>
      </c>
      <c r="P52">
        <v>90</v>
      </c>
      <c r="Q52">
        <v>91</v>
      </c>
      <c r="R52">
        <v>88</v>
      </c>
      <c r="S52">
        <v>86</v>
      </c>
      <c r="T52">
        <v>89</v>
      </c>
      <c r="U52">
        <v>532</v>
      </c>
      <c r="V52" s="21">
        <v>2</v>
      </c>
      <c r="W52">
        <f t="shared" si="1"/>
        <v>1061</v>
      </c>
      <c r="X52" s="21">
        <v>8</v>
      </c>
    </row>
    <row r="53" spans="1:24" x14ac:dyDescent="0.25">
      <c r="A53" s="1">
        <v>36</v>
      </c>
      <c r="B53" s="21">
        <v>997</v>
      </c>
      <c r="C53" t="s">
        <v>177</v>
      </c>
      <c r="D53" t="s">
        <v>178</v>
      </c>
      <c r="E53" s="26" t="s">
        <v>89</v>
      </c>
      <c r="F53" s="21" t="s">
        <v>90</v>
      </c>
      <c r="G53">
        <v>91</v>
      </c>
      <c r="H53">
        <v>91</v>
      </c>
      <c r="I53">
        <v>86</v>
      </c>
      <c r="J53">
        <v>90</v>
      </c>
      <c r="K53">
        <v>90</v>
      </c>
      <c r="L53">
        <v>87</v>
      </c>
      <c r="M53">
        <v>535</v>
      </c>
      <c r="N53" s="21">
        <v>7</v>
      </c>
      <c r="O53">
        <v>81</v>
      </c>
      <c r="P53">
        <v>89</v>
      </c>
      <c r="Q53">
        <v>90</v>
      </c>
      <c r="R53">
        <v>89</v>
      </c>
      <c r="S53">
        <v>90</v>
      </c>
      <c r="T53">
        <v>82</v>
      </c>
      <c r="U53">
        <v>521</v>
      </c>
      <c r="V53" s="21">
        <v>7</v>
      </c>
      <c r="W53">
        <f t="shared" si="1"/>
        <v>1056</v>
      </c>
      <c r="X53" s="21">
        <v>14</v>
      </c>
    </row>
    <row r="54" spans="1:24" x14ac:dyDescent="0.25">
      <c r="A54" s="1">
        <v>37</v>
      </c>
      <c r="B54" s="21">
        <v>809</v>
      </c>
      <c r="C54" t="s">
        <v>7</v>
      </c>
      <c r="D54" t="s">
        <v>225</v>
      </c>
      <c r="E54" s="26" t="s">
        <v>91</v>
      </c>
      <c r="F54" s="21" t="s">
        <v>188</v>
      </c>
      <c r="G54">
        <v>87</v>
      </c>
      <c r="H54">
        <v>84</v>
      </c>
      <c r="I54">
        <v>92</v>
      </c>
      <c r="J54">
        <v>92</v>
      </c>
      <c r="K54">
        <v>89</v>
      </c>
      <c r="L54">
        <v>88</v>
      </c>
      <c r="M54">
        <v>532</v>
      </c>
      <c r="N54" s="21">
        <v>9</v>
      </c>
      <c r="O54">
        <v>89</v>
      </c>
      <c r="P54">
        <v>85</v>
      </c>
      <c r="Q54">
        <v>94</v>
      </c>
      <c r="R54">
        <v>85</v>
      </c>
      <c r="S54">
        <v>89</v>
      </c>
      <c r="T54">
        <v>82</v>
      </c>
      <c r="U54">
        <v>524</v>
      </c>
      <c r="V54" s="21">
        <v>4</v>
      </c>
      <c r="W54">
        <f t="shared" si="1"/>
        <v>1056</v>
      </c>
      <c r="X54" s="21">
        <v>13</v>
      </c>
    </row>
    <row r="55" spans="1:24" x14ac:dyDescent="0.25">
      <c r="A55" s="1">
        <v>38</v>
      </c>
      <c r="B55" s="21">
        <v>849</v>
      </c>
      <c r="C55" t="s">
        <v>189</v>
      </c>
      <c r="D55" t="s">
        <v>190</v>
      </c>
      <c r="E55" s="26" t="s">
        <v>122</v>
      </c>
      <c r="F55" s="21" t="s">
        <v>191</v>
      </c>
      <c r="G55">
        <v>94</v>
      </c>
      <c r="H55">
        <v>85</v>
      </c>
      <c r="I55">
        <v>86</v>
      </c>
      <c r="J55">
        <v>90</v>
      </c>
      <c r="K55">
        <v>91</v>
      </c>
      <c r="L55">
        <v>85</v>
      </c>
      <c r="M55">
        <v>531</v>
      </c>
      <c r="N55" s="21">
        <v>6</v>
      </c>
      <c r="O55">
        <v>88</v>
      </c>
      <c r="P55">
        <v>87</v>
      </c>
      <c r="Q55">
        <v>89</v>
      </c>
      <c r="R55">
        <v>87</v>
      </c>
      <c r="S55">
        <v>88</v>
      </c>
      <c r="T55">
        <v>86</v>
      </c>
      <c r="U55">
        <v>525</v>
      </c>
      <c r="V55" s="21">
        <v>4</v>
      </c>
      <c r="W55">
        <f t="shared" si="1"/>
        <v>1056</v>
      </c>
      <c r="X55" s="21">
        <v>10</v>
      </c>
    </row>
    <row r="56" spans="1:24" x14ac:dyDescent="0.25">
      <c r="A56" s="1">
        <v>39</v>
      </c>
      <c r="B56" s="21">
        <v>853</v>
      </c>
      <c r="C56" t="s">
        <v>9</v>
      </c>
      <c r="D56" t="s">
        <v>172</v>
      </c>
      <c r="E56" s="26" t="s">
        <v>89</v>
      </c>
      <c r="F56" s="21" t="s">
        <v>90</v>
      </c>
      <c r="G56">
        <v>84</v>
      </c>
      <c r="H56">
        <v>88</v>
      </c>
      <c r="I56">
        <v>89</v>
      </c>
      <c r="J56">
        <v>88</v>
      </c>
      <c r="K56">
        <v>87</v>
      </c>
      <c r="L56">
        <v>91</v>
      </c>
      <c r="M56">
        <v>527</v>
      </c>
      <c r="N56" s="21">
        <v>8</v>
      </c>
      <c r="O56">
        <v>87</v>
      </c>
      <c r="P56">
        <v>89</v>
      </c>
      <c r="Q56">
        <v>90</v>
      </c>
      <c r="R56">
        <v>85</v>
      </c>
      <c r="S56">
        <v>92</v>
      </c>
      <c r="T56">
        <v>83</v>
      </c>
      <c r="U56">
        <v>526</v>
      </c>
      <c r="V56" s="21">
        <v>2</v>
      </c>
      <c r="W56">
        <f t="shared" si="1"/>
        <v>1053</v>
      </c>
      <c r="X56" s="21">
        <v>10</v>
      </c>
    </row>
    <row r="57" spans="1:24" x14ac:dyDescent="0.25">
      <c r="A57" s="1">
        <v>40</v>
      </c>
      <c r="B57" s="21">
        <v>832</v>
      </c>
      <c r="C57" t="s">
        <v>158</v>
      </c>
      <c r="D57" t="s">
        <v>159</v>
      </c>
      <c r="E57" s="26" t="s">
        <v>89</v>
      </c>
      <c r="F57" s="21" t="s">
        <v>139</v>
      </c>
      <c r="G57">
        <v>89</v>
      </c>
      <c r="H57">
        <v>82</v>
      </c>
      <c r="I57">
        <v>84</v>
      </c>
      <c r="J57">
        <v>89</v>
      </c>
      <c r="K57">
        <v>93</v>
      </c>
      <c r="L57">
        <v>87</v>
      </c>
      <c r="M57">
        <v>524</v>
      </c>
      <c r="N57" s="21">
        <v>5</v>
      </c>
      <c r="O57">
        <v>91</v>
      </c>
      <c r="P57">
        <v>89</v>
      </c>
      <c r="Q57">
        <v>84</v>
      </c>
      <c r="R57">
        <v>87</v>
      </c>
      <c r="S57">
        <v>88</v>
      </c>
      <c r="T57">
        <v>88</v>
      </c>
      <c r="U57">
        <v>527</v>
      </c>
      <c r="V57" s="21">
        <v>8</v>
      </c>
      <c r="W57">
        <f t="shared" si="1"/>
        <v>1051</v>
      </c>
      <c r="X57" s="21">
        <v>13</v>
      </c>
    </row>
    <row r="58" spans="1:24" x14ac:dyDescent="0.25">
      <c r="A58" s="1">
        <v>41</v>
      </c>
      <c r="B58" s="21">
        <v>824</v>
      </c>
      <c r="C58" t="s">
        <v>179</v>
      </c>
      <c r="D58" t="s">
        <v>180</v>
      </c>
      <c r="E58" s="26" t="s">
        <v>91</v>
      </c>
      <c r="F58" s="21" t="s">
        <v>127</v>
      </c>
      <c r="G58">
        <v>87</v>
      </c>
      <c r="H58">
        <v>91</v>
      </c>
      <c r="I58">
        <v>89</v>
      </c>
      <c r="J58">
        <v>87</v>
      </c>
      <c r="K58">
        <v>87</v>
      </c>
      <c r="L58">
        <v>87</v>
      </c>
      <c r="M58">
        <v>528</v>
      </c>
      <c r="N58" s="21">
        <v>5</v>
      </c>
      <c r="O58">
        <v>84</v>
      </c>
      <c r="P58">
        <v>88</v>
      </c>
      <c r="Q58">
        <v>89</v>
      </c>
      <c r="R58">
        <v>90</v>
      </c>
      <c r="S58">
        <v>83</v>
      </c>
      <c r="T58">
        <v>88</v>
      </c>
      <c r="U58">
        <v>522</v>
      </c>
      <c r="V58" s="21">
        <v>1</v>
      </c>
      <c r="W58">
        <f t="shared" si="1"/>
        <v>1050</v>
      </c>
      <c r="X58" s="21">
        <v>6</v>
      </c>
    </row>
    <row r="59" spans="1:24" x14ac:dyDescent="0.25">
      <c r="A59" s="1">
        <v>42</v>
      </c>
      <c r="B59" s="21">
        <v>812</v>
      </c>
      <c r="C59" t="s">
        <v>138</v>
      </c>
      <c r="D59" t="s">
        <v>72</v>
      </c>
      <c r="E59" s="26" t="s">
        <v>122</v>
      </c>
      <c r="F59" s="21" t="s">
        <v>139</v>
      </c>
      <c r="G59">
        <v>85</v>
      </c>
      <c r="H59">
        <v>84</v>
      </c>
      <c r="I59">
        <v>90</v>
      </c>
      <c r="J59">
        <v>85</v>
      </c>
      <c r="K59">
        <v>91</v>
      </c>
      <c r="L59">
        <v>85</v>
      </c>
      <c r="M59">
        <v>520</v>
      </c>
      <c r="N59" s="21">
        <v>3</v>
      </c>
      <c r="O59">
        <v>93</v>
      </c>
      <c r="P59">
        <v>89</v>
      </c>
      <c r="Q59">
        <v>88</v>
      </c>
      <c r="R59">
        <v>87</v>
      </c>
      <c r="S59">
        <v>86</v>
      </c>
      <c r="T59">
        <v>86</v>
      </c>
      <c r="U59">
        <v>529</v>
      </c>
      <c r="V59" s="21">
        <v>7</v>
      </c>
      <c r="W59">
        <f t="shared" si="1"/>
        <v>1049</v>
      </c>
      <c r="X59" s="21">
        <v>10</v>
      </c>
    </row>
    <row r="60" spans="1:24" x14ac:dyDescent="0.25">
      <c r="A60" s="1">
        <v>43</v>
      </c>
      <c r="B60" s="21">
        <v>821</v>
      </c>
      <c r="C60" t="s">
        <v>41</v>
      </c>
      <c r="D60" t="s">
        <v>169</v>
      </c>
      <c r="E60" s="26" t="s">
        <v>89</v>
      </c>
      <c r="F60" s="21" t="s">
        <v>146</v>
      </c>
      <c r="G60">
        <v>89</v>
      </c>
      <c r="H60">
        <v>86</v>
      </c>
      <c r="I60">
        <v>91</v>
      </c>
      <c r="J60">
        <v>95</v>
      </c>
      <c r="K60">
        <v>85</v>
      </c>
      <c r="L60">
        <v>88</v>
      </c>
      <c r="M60">
        <v>534</v>
      </c>
      <c r="N60" s="21">
        <v>12</v>
      </c>
      <c r="O60">
        <v>86</v>
      </c>
      <c r="P60">
        <v>88</v>
      </c>
      <c r="Q60">
        <v>84</v>
      </c>
      <c r="R60">
        <v>88</v>
      </c>
      <c r="S60">
        <v>86</v>
      </c>
      <c r="T60">
        <v>82</v>
      </c>
      <c r="U60">
        <v>514</v>
      </c>
      <c r="V60" s="21">
        <v>6</v>
      </c>
      <c r="W60">
        <f t="shared" si="1"/>
        <v>1048</v>
      </c>
      <c r="X60" s="21">
        <v>18</v>
      </c>
    </row>
    <row r="61" spans="1:24" x14ac:dyDescent="0.25">
      <c r="A61" s="1">
        <v>44</v>
      </c>
      <c r="B61" s="21">
        <v>829</v>
      </c>
      <c r="C61" t="s">
        <v>201</v>
      </c>
      <c r="D61" t="s">
        <v>202</v>
      </c>
      <c r="E61" s="26" t="s">
        <v>122</v>
      </c>
      <c r="F61" s="21" t="s">
        <v>127</v>
      </c>
      <c r="G61">
        <v>89</v>
      </c>
      <c r="H61">
        <v>89</v>
      </c>
      <c r="I61">
        <v>87</v>
      </c>
      <c r="J61">
        <v>83</v>
      </c>
      <c r="K61">
        <v>85</v>
      </c>
      <c r="L61">
        <v>85</v>
      </c>
      <c r="M61">
        <v>518</v>
      </c>
      <c r="N61" s="21">
        <v>4</v>
      </c>
      <c r="O61">
        <v>91</v>
      </c>
      <c r="P61">
        <v>79</v>
      </c>
      <c r="Q61">
        <v>91</v>
      </c>
      <c r="R61">
        <v>87</v>
      </c>
      <c r="S61">
        <v>90</v>
      </c>
      <c r="T61">
        <v>88</v>
      </c>
      <c r="U61">
        <v>526</v>
      </c>
      <c r="V61" s="21">
        <v>7</v>
      </c>
      <c r="W61">
        <f t="shared" si="1"/>
        <v>1044</v>
      </c>
      <c r="X61" s="21">
        <v>11</v>
      </c>
    </row>
    <row r="62" spans="1:24" x14ac:dyDescent="0.25">
      <c r="A62" s="1">
        <v>45</v>
      </c>
      <c r="B62" s="21">
        <v>847</v>
      </c>
      <c r="C62" t="s">
        <v>144</v>
      </c>
      <c r="D62" t="s">
        <v>145</v>
      </c>
      <c r="E62" s="26" t="s">
        <v>91</v>
      </c>
      <c r="F62" s="21" t="s">
        <v>146</v>
      </c>
      <c r="G62">
        <v>84</v>
      </c>
      <c r="H62">
        <v>89</v>
      </c>
      <c r="I62">
        <v>91</v>
      </c>
      <c r="J62">
        <v>91</v>
      </c>
      <c r="K62">
        <v>87</v>
      </c>
      <c r="L62">
        <v>89</v>
      </c>
      <c r="M62">
        <v>531</v>
      </c>
      <c r="N62" s="21">
        <v>9</v>
      </c>
      <c r="O62">
        <v>86</v>
      </c>
      <c r="P62">
        <v>85</v>
      </c>
      <c r="Q62">
        <v>80</v>
      </c>
      <c r="R62">
        <v>87</v>
      </c>
      <c r="S62">
        <v>88</v>
      </c>
      <c r="T62">
        <v>85</v>
      </c>
      <c r="U62">
        <v>511</v>
      </c>
      <c r="V62" s="21">
        <v>4</v>
      </c>
      <c r="W62">
        <f t="shared" si="1"/>
        <v>1042</v>
      </c>
      <c r="X62" s="21">
        <v>13</v>
      </c>
    </row>
    <row r="63" spans="1:24" x14ac:dyDescent="0.25">
      <c r="A63" s="1">
        <v>46</v>
      </c>
      <c r="B63" s="21">
        <v>846</v>
      </c>
      <c r="C63" t="s">
        <v>194</v>
      </c>
      <c r="D63" t="s">
        <v>195</v>
      </c>
      <c r="E63" s="26" t="s">
        <v>89</v>
      </c>
      <c r="F63" s="21" t="s">
        <v>196</v>
      </c>
      <c r="G63">
        <v>90</v>
      </c>
      <c r="H63">
        <v>90</v>
      </c>
      <c r="I63">
        <v>87</v>
      </c>
      <c r="J63">
        <v>91</v>
      </c>
      <c r="K63">
        <v>83</v>
      </c>
      <c r="L63">
        <v>81</v>
      </c>
      <c r="M63">
        <v>522</v>
      </c>
      <c r="N63" s="21">
        <v>5</v>
      </c>
      <c r="O63">
        <v>82</v>
      </c>
      <c r="P63">
        <v>86</v>
      </c>
      <c r="Q63">
        <v>82</v>
      </c>
      <c r="R63">
        <v>90</v>
      </c>
      <c r="S63">
        <v>89</v>
      </c>
      <c r="T63">
        <v>91</v>
      </c>
      <c r="U63">
        <v>520</v>
      </c>
      <c r="V63" s="21">
        <v>5</v>
      </c>
      <c r="W63">
        <f t="shared" si="1"/>
        <v>1042</v>
      </c>
      <c r="X63" s="21">
        <v>10</v>
      </c>
    </row>
    <row r="64" spans="1:24" x14ac:dyDescent="0.25">
      <c r="A64" s="1">
        <v>47</v>
      </c>
      <c r="B64" s="21">
        <v>833</v>
      </c>
      <c r="C64" t="s">
        <v>66</v>
      </c>
      <c r="D64" t="s">
        <v>65</v>
      </c>
      <c r="E64" s="26" t="s">
        <v>91</v>
      </c>
      <c r="F64" s="21" t="s">
        <v>146</v>
      </c>
      <c r="G64">
        <v>90</v>
      </c>
      <c r="H64">
        <v>80</v>
      </c>
      <c r="I64">
        <v>89</v>
      </c>
      <c r="J64">
        <v>90</v>
      </c>
      <c r="K64">
        <v>81</v>
      </c>
      <c r="L64">
        <v>84</v>
      </c>
      <c r="M64">
        <v>514</v>
      </c>
      <c r="N64" s="21">
        <v>6</v>
      </c>
      <c r="O64">
        <v>89</v>
      </c>
      <c r="P64">
        <v>86</v>
      </c>
      <c r="Q64">
        <v>85</v>
      </c>
      <c r="R64">
        <v>85</v>
      </c>
      <c r="S64">
        <v>91</v>
      </c>
      <c r="T64">
        <v>91</v>
      </c>
      <c r="U64">
        <v>527</v>
      </c>
      <c r="V64" s="21">
        <v>5</v>
      </c>
      <c r="W64">
        <f t="shared" si="1"/>
        <v>1041</v>
      </c>
      <c r="X64" s="21">
        <v>11</v>
      </c>
    </row>
    <row r="65" spans="1:25" x14ac:dyDescent="0.25">
      <c r="A65" s="1">
        <v>48</v>
      </c>
      <c r="B65" s="21">
        <v>859</v>
      </c>
      <c r="C65" t="s">
        <v>30</v>
      </c>
      <c r="D65" t="s">
        <v>3</v>
      </c>
      <c r="E65" s="26" t="s">
        <v>89</v>
      </c>
      <c r="F65" s="21" t="s">
        <v>92</v>
      </c>
      <c r="G65">
        <v>83</v>
      </c>
      <c r="H65">
        <v>93</v>
      </c>
      <c r="I65">
        <v>89</v>
      </c>
      <c r="J65">
        <v>86</v>
      </c>
      <c r="K65">
        <v>90</v>
      </c>
      <c r="L65">
        <v>82</v>
      </c>
      <c r="M65">
        <v>523</v>
      </c>
      <c r="N65" s="21">
        <v>7</v>
      </c>
      <c r="O65">
        <v>85</v>
      </c>
      <c r="P65">
        <v>85</v>
      </c>
      <c r="Q65">
        <v>90</v>
      </c>
      <c r="R65">
        <v>89</v>
      </c>
      <c r="S65">
        <v>84</v>
      </c>
      <c r="T65">
        <v>85</v>
      </c>
      <c r="U65">
        <v>518</v>
      </c>
      <c r="V65" s="21">
        <v>4</v>
      </c>
      <c r="W65">
        <f t="shared" si="1"/>
        <v>1041</v>
      </c>
      <c r="X65" s="21">
        <v>11</v>
      </c>
    </row>
    <row r="66" spans="1:25" x14ac:dyDescent="0.25">
      <c r="A66" s="1">
        <v>49</v>
      </c>
      <c r="B66" s="21">
        <v>817</v>
      </c>
      <c r="C66" t="s">
        <v>70</v>
      </c>
      <c r="D66" t="s">
        <v>68</v>
      </c>
      <c r="E66" s="26" t="s">
        <v>122</v>
      </c>
      <c r="F66" s="21" t="s">
        <v>127</v>
      </c>
      <c r="G66">
        <v>85</v>
      </c>
      <c r="H66">
        <v>85</v>
      </c>
      <c r="I66">
        <v>80</v>
      </c>
      <c r="J66">
        <v>85</v>
      </c>
      <c r="K66">
        <v>91</v>
      </c>
      <c r="L66">
        <v>88</v>
      </c>
      <c r="M66">
        <v>514</v>
      </c>
      <c r="N66" s="21">
        <v>6</v>
      </c>
      <c r="O66">
        <v>86</v>
      </c>
      <c r="P66">
        <v>90</v>
      </c>
      <c r="Q66">
        <v>91</v>
      </c>
      <c r="R66">
        <v>85</v>
      </c>
      <c r="S66">
        <v>83</v>
      </c>
      <c r="T66">
        <v>86</v>
      </c>
      <c r="U66">
        <v>521</v>
      </c>
      <c r="V66" s="21">
        <v>8</v>
      </c>
      <c r="W66">
        <f t="shared" si="1"/>
        <v>1035</v>
      </c>
      <c r="X66" s="21">
        <v>14</v>
      </c>
    </row>
    <row r="67" spans="1:25" x14ac:dyDescent="0.25">
      <c r="A67" s="1">
        <v>50</v>
      </c>
      <c r="B67" s="21">
        <v>823</v>
      </c>
      <c r="C67" t="s">
        <v>38</v>
      </c>
      <c r="D67" t="s">
        <v>203</v>
      </c>
      <c r="E67" s="26" t="s">
        <v>91</v>
      </c>
      <c r="F67" s="21" t="s">
        <v>204</v>
      </c>
      <c r="G67">
        <v>86</v>
      </c>
      <c r="H67">
        <v>87</v>
      </c>
      <c r="I67">
        <v>87</v>
      </c>
      <c r="J67">
        <v>89</v>
      </c>
      <c r="K67">
        <v>87</v>
      </c>
      <c r="L67">
        <v>86</v>
      </c>
      <c r="M67">
        <v>522</v>
      </c>
      <c r="N67" s="21">
        <v>3</v>
      </c>
      <c r="O67">
        <v>82</v>
      </c>
      <c r="P67">
        <v>85</v>
      </c>
      <c r="Q67">
        <v>85</v>
      </c>
      <c r="R67">
        <v>85</v>
      </c>
      <c r="S67">
        <v>85</v>
      </c>
      <c r="T67">
        <v>85</v>
      </c>
      <c r="U67">
        <v>507</v>
      </c>
      <c r="V67" s="21">
        <v>6</v>
      </c>
      <c r="W67">
        <f t="shared" si="1"/>
        <v>1029</v>
      </c>
      <c r="X67" s="21">
        <v>9</v>
      </c>
    </row>
    <row r="68" spans="1:25" x14ac:dyDescent="0.25">
      <c r="A68" s="1">
        <v>51</v>
      </c>
      <c r="B68" s="21">
        <v>840</v>
      </c>
      <c r="C68" t="s">
        <v>212</v>
      </c>
      <c r="D68" t="s">
        <v>213</v>
      </c>
      <c r="E68" s="26" t="s">
        <v>89</v>
      </c>
      <c r="F68" s="21" t="s">
        <v>191</v>
      </c>
      <c r="G68">
        <v>80</v>
      </c>
      <c r="H68">
        <v>81</v>
      </c>
      <c r="I68">
        <v>89</v>
      </c>
      <c r="J68">
        <v>82</v>
      </c>
      <c r="K68">
        <v>86</v>
      </c>
      <c r="L68">
        <v>90</v>
      </c>
      <c r="M68">
        <v>508</v>
      </c>
      <c r="N68" s="21">
        <v>2</v>
      </c>
      <c r="O68">
        <v>85</v>
      </c>
      <c r="P68">
        <v>85</v>
      </c>
      <c r="Q68">
        <v>84</v>
      </c>
      <c r="R68">
        <v>91</v>
      </c>
      <c r="S68">
        <v>86</v>
      </c>
      <c r="T68">
        <v>89</v>
      </c>
      <c r="U68">
        <v>520</v>
      </c>
      <c r="V68" s="21">
        <v>3</v>
      </c>
      <c r="W68">
        <f t="shared" si="1"/>
        <v>1028</v>
      </c>
      <c r="X68" s="21">
        <v>5</v>
      </c>
    </row>
    <row r="69" spans="1:25" x14ac:dyDescent="0.25">
      <c r="A69" s="1">
        <v>52</v>
      </c>
      <c r="B69" s="21">
        <v>805</v>
      </c>
      <c r="C69" t="s">
        <v>69</v>
      </c>
      <c r="D69" t="s">
        <v>68</v>
      </c>
      <c r="E69" s="26" t="s">
        <v>89</v>
      </c>
      <c r="F69" s="21" t="s">
        <v>127</v>
      </c>
      <c r="G69">
        <v>86</v>
      </c>
      <c r="H69">
        <v>86</v>
      </c>
      <c r="I69">
        <v>87</v>
      </c>
      <c r="J69">
        <v>85</v>
      </c>
      <c r="K69">
        <v>90</v>
      </c>
      <c r="L69">
        <v>88</v>
      </c>
      <c r="M69">
        <v>522</v>
      </c>
      <c r="N69" s="21">
        <v>5</v>
      </c>
      <c r="O69">
        <v>83</v>
      </c>
      <c r="P69">
        <v>79</v>
      </c>
      <c r="Q69">
        <v>84</v>
      </c>
      <c r="R69">
        <v>82</v>
      </c>
      <c r="S69">
        <v>86</v>
      </c>
      <c r="T69">
        <v>89</v>
      </c>
      <c r="U69">
        <v>503</v>
      </c>
      <c r="V69" s="21">
        <v>4</v>
      </c>
      <c r="W69">
        <f t="shared" si="1"/>
        <v>1025</v>
      </c>
      <c r="X69" s="21">
        <v>9</v>
      </c>
    </row>
    <row r="70" spans="1:25" x14ac:dyDescent="0.25">
      <c r="A70" s="1">
        <v>53</v>
      </c>
      <c r="B70" s="21">
        <v>807</v>
      </c>
      <c r="C70" t="s">
        <v>29</v>
      </c>
      <c r="D70" t="s">
        <v>178</v>
      </c>
      <c r="E70" s="26" t="s">
        <v>89</v>
      </c>
      <c r="F70" s="21" t="s">
        <v>90</v>
      </c>
      <c r="G70">
        <v>79</v>
      </c>
      <c r="H70">
        <v>86</v>
      </c>
      <c r="I70">
        <v>82</v>
      </c>
      <c r="J70">
        <v>87</v>
      </c>
      <c r="K70">
        <v>89</v>
      </c>
      <c r="L70">
        <v>83</v>
      </c>
      <c r="M70">
        <v>506</v>
      </c>
      <c r="N70" s="21">
        <v>3</v>
      </c>
      <c r="O70">
        <v>87</v>
      </c>
      <c r="P70">
        <v>80</v>
      </c>
      <c r="Q70">
        <v>87</v>
      </c>
      <c r="R70">
        <v>90</v>
      </c>
      <c r="S70">
        <v>84</v>
      </c>
      <c r="T70">
        <v>89</v>
      </c>
      <c r="U70">
        <v>517</v>
      </c>
      <c r="V70" s="21">
        <v>6</v>
      </c>
      <c r="W70">
        <f t="shared" si="1"/>
        <v>1023</v>
      </c>
      <c r="X70" s="21">
        <v>9</v>
      </c>
    </row>
    <row r="71" spans="1:25" x14ac:dyDescent="0.25">
      <c r="A71" s="1">
        <v>54</v>
      </c>
      <c r="B71" s="21">
        <v>873</v>
      </c>
      <c r="C71" t="s">
        <v>167</v>
      </c>
      <c r="D71" t="s">
        <v>168</v>
      </c>
      <c r="E71" s="26" t="s">
        <v>89</v>
      </c>
      <c r="F71" s="21" t="s">
        <v>117</v>
      </c>
      <c r="G71">
        <v>77</v>
      </c>
      <c r="H71">
        <v>85</v>
      </c>
      <c r="I71">
        <v>88</v>
      </c>
      <c r="J71">
        <v>85</v>
      </c>
      <c r="K71">
        <v>83</v>
      </c>
      <c r="L71">
        <v>88</v>
      </c>
      <c r="M71">
        <v>506</v>
      </c>
      <c r="N71" s="21">
        <v>4</v>
      </c>
      <c r="O71">
        <v>88</v>
      </c>
      <c r="P71">
        <v>87</v>
      </c>
      <c r="Q71">
        <v>88</v>
      </c>
      <c r="R71">
        <v>83</v>
      </c>
      <c r="S71">
        <v>86</v>
      </c>
      <c r="T71">
        <v>83</v>
      </c>
      <c r="U71">
        <v>515</v>
      </c>
      <c r="V71" s="21">
        <v>6</v>
      </c>
      <c r="W71">
        <f t="shared" si="1"/>
        <v>1021</v>
      </c>
      <c r="X71" s="21">
        <v>10</v>
      </c>
    </row>
    <row r="72" spans="1:25" x14ac:dyDescent="0.25">
      <c r="A72" s="1">
        <v>55</v>
      </c>
      <c r="B72" s="21">
        <v>841</v>
      </c>
      <c r="C72" t="s">
        <v>179</v>
      </c>
      <c r="D72" t="s">
        <v>209</v>
      </c>
      <c r="E72" s="26" t="s">
        <v>91</v>
      </c>
      <c r="F72" s="21" t="s">
        <v>99</v>
      </c>
      <c r="G72">
        <v>86</v>
      </c>
      <c r="H72">
        <v>92</v>
      </c>
      <c r="I72">
        <v>85</v>
      </c>
      <c r="J72">
        <v>84</v>
      </c>
      <c r="K72">
        <v>83</v>
      </c>
      <c r="L72">
        <v>85</v>
      </c>
      <c r="M72">
        <v>515</v>
      </c>
      <c r="N72" s="21">
        <v>4</v>
      </c>
      <c r="O72">
        <v>88</v>
      </c>
      <c r="P72">
        <v>81</v>
      </c>
      <c r="Q72">
        <v>79</v>
      </c>
      <c r="R72">
        <v>90</v>
      </c>
      <c r="S72">
        <v>87</v>
      </c>
      <c r="T72">
        <v>81</v>
      </c>
      <c r="U72">
        <v>506</v>
      </c>
      <c r="V72" s="21">
        <v>1</v>
      </c>
      <c r="W72">
        <f t="shared" si="1"/>
        <v>1021</v>
      </c>
      <c r="X72" s="21">
        <v>5</v>
      </c>
    </row>
    <row r="73" spans="1:25" x14ac:dyDescent="0.25">
      <c r="A73" s="1">
        <v>56</v>
      </c>
      <c r="B73" s="21">
        <v>844</v>
      </c>
      <c r="C73" t="s">
        <v>186</v>
      </c>
      <c r="D73" t="s">
        <v>187</v>
      </c>
      <c r="E73" s="26" t="s">
        <v>89</v>
      </c>
      <c r="F73" s="21" t="s">
        <v>188</v>
      </c>
      <c r="G73">
        <v>83</v>
      </c>
      <c r="H73">
        <v>84</v>
      </c>
      <c r="I73">
        <v>79</v>
      </c>
      <c r="J73">
        <v>91</v>
      </c>
      <c r="K73">
        <v>86</v>
      </c>
      <c r="L73">
        <v>87</v>
      </c>
      <c r="M73">
        <v>510</v>
      </c>
      <c r="N73" s="21">
        <v>5</v>
      </c>
      <c r="O73">
        <v>84</v>
      </c>
      <c r="P73">
        <v>86</v>
      </c>
      <c r="Q73">
        <v>88</v>
      </c>
      <c r="R73">
        <v>86</v>
      </c>
      <c r="S73">
        <v>84</v>
      </c>
      <c r="T73">
        <v>80</v>
      </c>
      <c r="U73">
        <v>508</v>
      </c>
      <c r="V73" s="21">
        <v>4</v>
      </c>
      <c r="W73">
        <f t="shared" si="1"/>
        <v>1018</v>
      </c>
      <c r="X73" s="21">
        <v>9</v>
      </c>
    </row>
    <row r="74" spans="1:25" x14ac:dyDescent="0.25">
      <c r="A74" s="1">
        <v>57</v>
      </c>
      <c r="B74" s="21">
        <v>831</v>
      </c>
      <c r="C74" t="s">
        <v>140</v>
      </c>
      <c r="D74" t="s">
        <v>141</v>
      </c>
      <c r="E74" s="26" t="s">
        <v>89</v>
      </c>
      <c r="F74" s="21" t="s">
        <v>142</v>
      </c>
      <c r="G74">
        <v>87</v>
      </c>
      <c r="H74">
        <v>82</v>
      </c>
      <c r="I74">
        <v>82</v>
      </c>
      <c r="J74">
        <v>88</v>
      </c>
      <c r="K74">
        <v>85</v>
      </c>
      <c r="L74">
        <v>88</v>
      </c>
      <c r="M74">
        <v>512</v>
      </c>
      <c r="N74" s="21">
        <v>5</v>
      </c>
      <c r="O74">
        <v>85</v>
      </c>
      <c r="P74">
        <v>86</v>
      </c>
      <c r="Q74">
        <v>86</v>
      </c>
      <c r="R74">
        <v>89</v>
      </c>
      <c r="S74">
        <v>79</v>
      </c>
      <c r="T74">
        <v>78</v>
      </c>
      <c r="U74">
        <v>503</v>
      </c>
      <c r="V74" s="21">
        <v>3</v>
      </c>
      <c r="W74">
        <f t="shared" si="1"/>
        <v>1015</v>
      </c>
      <c r="X74" s="21">
        <v>8</v>
      </c>
    </row>
    <row r="75" spans="1:25" x14ac:dyDescent="0.25">
      <c r="A75" s="1">
        <v>58</v>
      </c>
      <c r="B75" s="21">
        <v>804</v>
      </c>
      <c r="C75" t="s">
        <v>210</v>
      </c>
      <c r="D75" t="s">
        <v>211</v>
      </c>
      <c r="E75" s="26" t="s">
        <v>122</v>
      </c>
      <c r="F75" s="21" t="s">
        <v>94</v>
      </c>
      <c r="G75">
        <v>83</v>
      </c>
      <c r="H75">
        <v>88</v>
      </c>
      <c r="I75">
        <v>82</v>
      </c>
      <c r="J75">
        <v>88</v>
      </c>
      <c r="K75">
        <v>81</v>
      </c>
      <c r="L75">
        <v>87</v>
      </c>
      <c r="M75">
        <v>509</v>
      </c>
      <c r="N75" s="21">
        <v>0</v>
      </c>
      <c r="O75">
        <v>82</v>
      </c>
      <c r="P75">
        <v>74</v>
      </c>
      <c r="Q75">
        <v>90</v>
      </c>
      <c r="R75">
        <v>81</v>
      </c>
      <c r="S75">
        <v>90</v>
      </c>
      <c r="T75">
        <v>89</v>
      </c>
      <c r="U75">
        <v>506</v>
      </c>
      <c r="V75" s="21">
        <v>5</v>
      </c>
      <c r="W75">
        <f t="shared" si="1"/>
        <v>1015</v>
      </c>
      <c r="X75" s="21">
        <v>5</v>
      </c>
    </row>
    <row r="76" spans="1:25" x14ac:dyDescent="0.25">
      <c r="A76" s="1">
        <v>59</v>
      </c>
      <c r="B76" s="21">
        <v>856</v>
      </c>
      <c r="C76" t="s">
        <v>198</v>
      </c>
      <c r="D76" t="s">
        <v>199</v>
      </c>
      <c r="E76" s="26" t="s">
        <v>91</v>
      </c>
      <c r="F76" s="21" t="s">
        <v>95</v>
      </c>
      <c r="G76">
        <v>80</v>
      </c>
      <c r="H76">
        <v>78</v>
      </c>
      <c r="I76">
        <v>91</v>
      </c>
      <c r="J76">
        <v>86</v>
      </c>
      <c r="K76">
        <v>88</v>
      </c>
      <c r="L76">
        <v>81</v>
      </c>
      <c r="M76">
        <v>504</v>
      </c>
      <c r="N76" s="21">
        <v>4</v>
      </c>
      <c r="O76">
        <v>86</v>
      </c>
      <c r="P76">
        <v>88</v>
      </c>
      <c r="Q76">
        <v>79</v>
      </c>
      <c r="R76">
        <v>89</v>
      </c>
      <c r="S76">
        <v>84</v>
      </c>
      <c r="T76">
        <v>82</v>
      </c>
      <c r="U76">
        <v>508</v>
      </c>
      <c r="V76" s="21">
        <v>7</v>
      </c>
      <c r="W76">
        <f t="shared" si="1"/>
        <v>1012</v>
      </c>
      <c r="X76" s="21">
        <v>11</v>
      </c>
    </row>
    <row r="77" spans="1:25" x14ac:dyDescent="0.25">
      <c r="A77" s="1">
        <v>60</v>
      </c>
      <c r="B77" s="21">
        <v>843</v>
      </c>
      <c r="C77" t="s">
        <v>163</v>
      </c>
      <c r="D77" t="s">
        <v>164</v>
      </c>
      <c r="E77" s="26" t="s">
        <v>89</v>
      </c>
      <c r="F77" s="21" t="s">
        <v>165</v>
      </c>
      <c r="G77">
        <v>88</v>
      </c>
      <c r="H77">
        <v>82</v>
      </c>
      <c r="I77">
        <v>86</v>
      </c>
      <c r="J77">
        <v>90</v>
      </c>
      <c r="K77">
        <v>85</v>
      </c>
      <c r="L77">
        <v>85</v>
      </c>
      <c r="M77">
        <v>516</v>
      </c>
      <c r="N77" s="21">
        <v>5</v>
      </c>
      <c r="O77">
        <v>72</v>
      </c>
      <c r="P77">
        <v>84</v>
      </c>
      <c r="Q77">
        <v>85</v>
      </c>
      <c r="R77">
        <v>82</v>
      </c>
      <c r="S77">
        <v>79</v>
      </c>
      <c r="T77">
        <v>90</v>
      </c>
      <c r="U77">
        <v>492</v>
      </c>
      <c r="V77" s="21">
        <v>2</v>
      </c>
      <c r="W77">
        <f t="shared" si="1"/>
        <v>1008</v>
      </c>
      <c r="X77" s="21">
        <v>7</v>
      </c>
    </row>
    <row r="78" spans="1:25" x14ac:dyDescent="0.25">
      <c r="A78" s="1">
        <v>61</v>
      </c>
      <c r="B78" s="21">
        <v>814</v>
      </c>
      <c r="C78" t="s">
        <v>151</v>
      </c>
      <c r="D78" t="s">
        <v>152</v>
      </c>
      <c r="E78" s="26" t="s">
        <v>89</v>
      </c>
      <c r="F78" s="21" t="s">
        <v>139</v>
      </c>
      <c r="G78">
        <v>86</v>
      </c>
      <c r="H78">
        <v>80</v>
      </c>
      <c r="I78">
        <v>86</v>
      </c>
      <c r="J78">
        <v>86</v>
      </c>
      <c r="K78">
        <v>87</v>
      </c>
      <c r="L78">
        <v>88</v>
      </c>
      <c r="M78">
        <v>513</v>
      </c>
      <c r="N78" s="21">
        <v>6</v>
      </c>
      <c r="O78">
        <v>75</v>
      </c>
      <c r="P78">
        <v>84</v>
      </c>
      <c r="Q78">
        <v>85</v>
      </c>
      <c r="R78">
        <v>78</v>
      </c>
      <c r="S78">
        <v>86</v>
      </c>
      <c r="T78">
        <v>84</v>
      </c>
      <c r="U78">
        <v>492</v>
      </c>
      <c r="V78" s="21">
        <v>5</v>
      </c>
      <c r="W78">
        <f t="shared" si="1"/>
        <v>1005</v>
      </c>
      <c r="X78" s="21">
        <v>11</v>
      </c>
    </row>
    <row r="79" spans="1:25" x14ac:dyDescent="0.25">
      <c r="A79" s="1">
        <v>62</v>
      </c>
      <c r="B79" s="21">
        <v>819</v>
      </c>
      <c r="C79" t="s">
        <v>7</v>
      </c>
      <c r="D79" t="s">
        <v>232</v>
      </c>
      <c r="E79" s="26" t="s">
        <v>89</v>
      </c>
      <c r="F79" s="21" t="s">
        <v>188</v>
      </c>
      <c r="G79">
        <v>80</v>
      </c>
      <c r="H79">
        <v>84</v>
      </c>
      <c r="I79">
        <v>83</v>
      </c>
      <c r="J79">
        <v>78</v>
      </c>
      <c r="K79">
        <v>77</v>
      </c>
      <c r="L79">
        <v>84</v>
      </c>
      <c r="M79">
        <v>486</v>
      </c>
      <c r="N79" s="21">
        <v>4</v>
      </c>
      <c r="O79">
        <v>85</v>
      </c>
      <c r="P79">
        <v>84</v>
      </c>
      <c r="Q79">
        <v>88</v>
      </c>
      <c r="R79">
        <v>79</v>
      </c>
      <c r="S79">
        <v>90</v>
      </c>
      <c r="T79">
        <v>93</v>
      </c>
      <c r="U79">
        <v>519</v>
      </c>
      <c r="V79" s="21">
        <v>5</v>
      </c>
      <c r="W79">
        <f t="shared" si="1"/>
        <v>1005</v>
      </c>
      <c r="X79" s="21">
        <v>9</v>
      </c>
    </row>
    <row r="80" spans="1:25" s="7" customFormat="1" x14ac:dyDescent="0.25">
      <c r="A80" s="1">
        <v>63</v>
      </c>
      <c r="B80" s="21">
        <v>808</v>
      </c>
      <c r="C80" t="s">
        <v>208</v>
      </c>
      <c r="D80" t="s">
        <v>78</v>
      </c>
      <c r="E80" s="26" t="s">
        <v>89</v>
      </c>
      <c r="F80" s="21" t="s">
        <v>139</v>
      </c>
      <c r="G80">
        <v>82</v>
      </c>
      <c r="H80">
        <v>85</v>
      </c>
      <c r="I80">
        <v>85</v>
      </c>
      <c r="J80">
        <v>82</v>
      </c>
      <c r="K80">
        <v>83</v>
      </c>
      <c r="L80">
        <v>82</v>
      </c>
      <c r="M80">
        <v>499</v>
      </c>
      <c r="N80" s="21">
        <v>1</v>
      </c>
      <c r="O80">
        <v>86</v>
      </c>
      <c r="P80">
        <v>81</v>
      </c>
      <c r="Q80">
        <v>86</v>
      </c>
      <c r="R80">
        <v>79</v>
      </c>
      <c r="S80">
        <v>89</v>
      </c>
      <c r="T80">
        <v>85</v>
      </c>
      <c r="U80">
        <v>506</v>
      </c>
      <c r="V80" s="21">
        <v>2</v>
      </c>
      <c r="W80">
        <f t="shared" si="1"/>
        <v>1005</v>
      </c>
      <c r="X80" s="21">
        <v>3</v>
      </c>
      <c r="Y80" s="10"/>
    </row>
    <row r="81" spans="1:25" s="7" customFormat="1" x14ac:dyDescent="0.25">
      <c r="A81" s="1">
        <v>64</v>
      </c>
      <c r="B81" s="21">
        <v>818</v>
      </c>
      <c r="C81" t="s">
        <v>83</v>
      </c>
      <c r="D81" t="s">
        <v>175</v>
      </c>
      <c r="E81" s="26" t="s">
        <v>122</v>
      </c>
      <c r="F81" s="21" t="s">
        <v>95</v>
      </c>
      <c r="G81">
        <v>85</v>
      </c>
      <c r="H81">
        <v>92</v>
      </c>
      <c r="I81">
        <v>83</v>
      </c>
      <c r="J81">
        <v>84</v>
      </c>
      <c r="K81">
        <v>88</v>
      </c>
      <c r="L81">
        <v>83</v>
      </c>
      <c r="M81">
        <v>515</v>
      </c>
      <c r="N81" s="21">
        <v>5</v>
      </c>
      <c r="O81">
        <v>82</v>
      </c>
      <c r="P81">
        <v>80</v>
      </c>
      <c r="Q81">
        <v>83</v>
      </c>
      <c r="R81">
        <v>81</v>
      </c>
      <c r="S81">
        <v>82</v>
      </c>
      <c r="T81">
        <v>81</v>
      </c>
      <c r="U81">
        <v>489</v>
      </c>
      <c r="V81" s="21">
        <v>4</v>
      </c>
      <c r="W81">
        <f t="shared" si="1"/>
        <v>1004</v>
      </c>
      <c r="X81" s="21">
        <v>9</v>
      </c>
      <c r="Y81" s="10"/>
    </row>
    <row r="82" spans="1:25" s="7" customFormat="1" x14ac:dyDescent="0.25">
      <c r="A82" s="1">
        <v>65</v>
      </c>
      <c r="B82" s="21">
        <v>956</v>
      </c>
      <c r="C82" t="s">
        <v>236</v>
      </c>
      <c r="D82" t="s">
        <v>237</v>
      </c>
      <c r="E82" s="26" t="s">
        <v>91</v>
      </c>
      <c r="F82" s="21" t="s">
        <v>193</v>
      </c>
      <c r="G82">
        <v>80</v>
      </c>
      <c r="H82">
        <v>84</v>
      </c>
      <c r="I82">
        <v>85</v>
      </c>
      <c r="J82">
        <v>89</v>
      </c>
      <c r="K82">
        <v>84</v>
      </c>
      <c r="L82">
        <v>83</v>
      </c>
      <c r="M82">
        <v>505</v>
      </c>
      <c r="N82" s="21">
        <v>0</v>
      </c>
      <c r="O82">
        <v>80</v>
      </c>
      <c r="P82">
        <v>82</v>
      </c>
      <c r="Q82">
        <v>80</v>
      </c>
      <c r="R82">
        <v>89</v>
      </c>
      <c r="S82">
        <v>89</v>
      </c>
      <c r="T82">
        <v>79</v>
      </c>
      <c r="U82">
        <v>499</v>
      </c>
      <c r="V82" s="21">
        <v>3</v>
      </c>
      <c r="W82">
        <f t="shared" ref="W82:W92" si="2">M82+U82</f>
        <v>1004</v>
      </c>
      <c r="X82" s="21">
        <v>3</v>
      </c>
      <c r="Y82" s="10"/>
    </row>
    <row r="83" spans="1:25" s="7" customFormat="1" x14ac:dyDescent="0.25">
      <c r="A83" s="1">
        <v>66</v>
      </c>
      <c r="B83" s="21">
        <v>810</v>
      </c>
      <c r="C83" t="s">
        <v>173</v>
      </c>
      <c r="D83" t="s">
        <v>174</v>
      </c>
      <c r="E83" s="26" t="s">
        <v>89</v>
      </c>
      <c r="F83" s="21" t="s">
        <v>94</v>
      </c>
      <c r="G83">
        <v>85</v>
      </c>
      <c r="H83">
        <v>82</v>
      </c>
      <c r="I83">
        <v>86</v>
      </c>
      <c r="J83">
        <v>82</v>
      </c>
      <c r="K83">
        <v>88</v>
      </c>
      <c r="L83">
        <v>87</v>
      </c>
      <c r="M83">
        <v>510</v>
      </c>
      <c r="N83" s="21">
        <v>4</v>
      </c>
      <c r="O83">
        <v>82</v>
      </c>
      <c r="P83">
        <v>82</v>
      </c>
      <c r="Q83">
        <v>80</v>
      </c>
      <c r="R83">
        <v>84</v>
      </c>
      <c r="S83">
        <v>83</v>
      </c>
      <c r="T83">
        <v>76</v>
      </c>
      <c r="U83">
        <v>487</v>
      </c>
      <c r="V83" s="21">
        <v>4</v>
      </c>
      <c r="W83">
        <f t="shared" si="2"/>
        <v>997</v>
      </c>
      <c r="X83" s="21">
        <v>8</v>
      </c>
      <c r="Y83" s="10"/>
    </row>
    <row r="84" spans="1:25" s="7" customFormat="1" x14ac:dyDescent="0.25">
      <c r="A84" s="1">
        <v>67</v>
      </c>
      <c r="B84" s="21">
        <v>813</v>
      </c>
      <c r="C84" t="s">
        <v>214</v>
      </c>
      <c r="D84" t="s">
        <v>215</v>
      </c>
      <c r="E84" s="26" t="s">
        <v>122</v>
      </c>
      <c r="F84" s="21" t="s">
        <v>127</v>
      </c>
      <c r="G84">
        <v>82</v>
      </c>
      <c r="H84">
        <v>86</v>
      </c>
      <c r="I84">
        <v>80</v>
      </c>
      <c r="J84">
        <v>81</v>
      </c>
      <c r="K84">
        <v>81</v>
      </c>
      <c r="L84">
        <v>80</v>
      </c>
      <c r="M84">
        <v>490</v>
      </c>
      <c r="N84" s="21">
        <v>4</v>
      </c>
      <c r="O84">
        <v>89</v>
      </c>
      <c r="P84">
        <v>83</v>
      </c>
      <c r="Q84">
        <v>85</v>
      </c>
      <c r="R84">
        <v>86</v>
      </c>
      <c r="S84">
        <v>80</v>
      </c>
      <c r="T84">
        <v>81</v>
      </c>
      <c r="U84">
        <v>504</v>
      </c>
      <c r="V84" s="21">
        <v>4</v>
      </c>
      <c r="W84">
        <f t="shared" si="2"/>
        <v>994</v>
      </c>
      <c r="X84" s="21">
        <v>8</v>
      </c>
      <c r="Y84" s="10"/>
    </row>
    <row r="85" spans="1:25" s="7" customFormat="1" x14ac:dyDescent="0.25">
      <c r="A85" s="1">
        <v>68</v>
      </c>
      <c r="B85" s="21">
        <v>815</v>
      </c>
      <c r="C85" t="s">
        <v>228</v>
      </c>
      <c r="D85" t="s">
        <v>116</v>
      </c>
      <c r="E85" s="26" t="s">
        <v>122</v>
      </c>
      <c r="F85" s="21" t="s">
        <v>117</v>
      </c>
      <c r="G85">
        <v>82</v>
      </c>
      <c r="H85">
        <v>88</v>
      </c>
      <c r="I85">
        <v>79</v>
      </c>
      <c r="J85">
        <v>83</v>
      </c>
      <c r="K85">
        <v>82</v>
      </c>
      <c r="L85">
        <v>83</v>
      </c>
      <c r="M85">
        <v>497</v>
      </c>
      <c r="N85" s="21">
        <v>4</v>
      </c>
      <c r="O85">
        <v>83</v>
      </c>
      <c r="P85">
        <v>76</v>
      </c>
      <c r="Q85">
        <v>89</v>
      </c>
      <c r="R85">
        <v>83</v>
      </c>
      <c r="S85">
        <v>78</v>
      </c>
      <c r="T85">
        <v>86</v>
      </c>
      <c r="U85">
        <v>495</v>
      </c>
      <c r="V85" s="21">
        <v>2</v>
      </c>
      <c r="W85">
        <f t="shared" si="2"/>
        <v>992</v>
      </c>
      <c r="X85" s="21">
        <v>6</v>
      </c>
      <c r="Y85" s="10"/>
    </row>
    <row r="86" spans="1:25" s="7" customFormat="1" x14ac:dyDescent="0.25">
      <c r="A86" s="1">
        <v>69</v>
      </c>
      <c r="B86" s="21">
        <v>836</v>
      </c>
      <c r="C86" t="s">
        <v>13</v>
      </c>
      <c r="D86" t="s">
        <v>37</v>
      </c>
      <c r="E86" s="26" t="s">
        <v>89</v>
      </c>
      <c r="F86" s="21" t="s">
        <v>176</v>
      </c>
      <c r="G86">
        <v>86</v>
      </c>
      <c r="H86">
        <v>82</v>
      </c>
      <c r="I86">
        <v>82</v>
      </c>
      <c r="J86">
        <v>79</v>
      </c>
      <c r="K86">
        <v>79</v>
      </c>
      <c r="L86">
        <v>83</v>
      </c>
      <c r="M86">
        <v>491</v>
      </c>
      <c r="N86" s="21">
        <v>2</v>
      </c>
      <c r="O86">
        <v>86</v>
      </c>
      <c r="P86">
        <v>81</v>
      </c>
      <c r="Q86">
        <v>78</v>
      </c>
      <c r="R86">
        <v>87</v>
      </c>
      <c r="S86">
        <v>80</v>
      </c>
      <c r="T86">
        <v>88</v>
      </c>
      <c r="U86">
        <v>500</v>
      </c>
      <c r="V86" s="21">
        <v>3</v>
      </c>
      <c r="W86">
        <f t="shared" si="2"/>
        <v>991</v>
      </c>
      <c r="X86" s="21">
        <v>5</v>
      </c>
      <c r="Y86" s="10"/>
    </row>
    <row r="87" spans="1:25" s="7" customFormat="1" x14ac:dyDescent="0.25">
      <c r="A87" s="1">
        <v>70</v>
      </c>
      <c r="B87" s="21">
        <v>820</v>
      </c>
      <c r="C87" t="s">
        <v>153</v>
      </c>
      <c r="D87" t="s">
        <v>154</v>
      </c>
      <c r="E87" s="26" t="s">
        <v>122</v>
      </c>
      <c r="F87" s="21" t="s">
        <v>103</v>
      </c>
      <c r="G87">
        <v>82</v>
      </c>
      <c r="H87">
        <v>76</v>
      </c>
      <c r="I87">
        <v>83</v>
      </c>
      <c r="J87">
        <v>79</v>
      </c>
      <c r="K87">
        <v>83</v>
      </c>
      <c r="L87">
        <v>84</v>
      </c>
      <c r="M87">
        <v>487</v>
      </c>
      <c r="N87" s="21">
        <v>3</v>
      </c>
      <c r="O87">
        <v>78</v>
      </c>
      <c r="P87">
        <v>90</v>
      </c>
      <c r="Q87">
        <v>80</v>
      </c>
      <c r="R87">
        <v>85</v>
      </c>
      <c r="S87">
        <v>88</v>
      </c>
      <c r="T87">
        <v>78</v>
      </c>
      <c r="U87">
        <v>499</v>
      </c>
      <c r="V87" s="21">
        <v>4</v>
      </c>
      <c r="W87">
        <f t="shared" si="2"/>
        <v>986</v>
      </c>
      <c r="X87" s="21">
        <v>7</v>
      </c>
      <c r="Y87" s="10"/>
    </row>
    <row r="88" spans="1:25" s="7" customFormat="1" x14ac:dyDescent="0.25">
      <c r="A88" s="1">
        <v>71</v>
      </c>
      <c r="B88" s="21">
        <v>816</v>
      </c>
      <c r="C88" t="s">
        <v>14</v>
      </c>
      <c r="D88" t="s">
        <v>200</v>
      </c>
      <c r="E88" s="26" t="s">
        <v>89</v>
      </c>
      <c r="F88" s="21" t="s">
        <v>94</v>
      </c>
      <c r="G88">
        <v>83</v>
      </c>
      <c r="H88">
        <v>80</v>
      </c>
      <c r="I88">
        <v>85</v>
      </c>
      <c r="J88">
        <v>76</v>
      </c>
      <c r="K88">
        <v>83</v>
      </c>
      <c r="L88">
        <v>72</v>
      </c>
      <c r="M88">
        <v>479</v>
      </c>
      <c r="N88" s="21">
        <v>3</v>
      </c>
      <c r="O88">
        <v>79</v>
      </c>
      <c r="P88">
        <v>87</v>
      </c>
      <c r="Q88">
        <v>88</v>
      </c>
      <c r="R88">
        <v>76</v>
      </c>
      <c r="S88">
        <v>84</v>
      </c>
      <c r="T88">
        <v>85</v>
      </c>
      <c r="U88">
        <v>499</v>
      </c>
      <c r="V88" s="21">
        <v>6</v>
      </c>
      <c r="W88">
        <f t="shared" si="2"/>
        <v>978</v>
      </c>
      <c r="X88" s="21">
        <v>9</v>
      </c>
      <c r="Y88" s="10"/>
    </row>
    <row r="89" spans="1:25" s="7" customFormat="1" x14ac:dyDescent="0.25">
      <c r="A89" s="1">
        <v>72</v>
      </c>
      <c r="B89" s="21">
        <v>822</v>
      </c>
      <c r="C89" t="s">
        <v>36</v>
      </c>
      <c r="D89" t="s">
        <v>75</v>
      </c>
      <c r="E89" s="26" t="s">
        <v>89</v>
      </c>
      <c r="F89" s="21" t="s">
        <v>146</v>
      </c>
      <c r="G89">
        <v>76</v>
      </c>
      <c r="H89">
        <v>80</v>
      </c>
      <c r="I89">
        <v>72</v>
      </c>
      <c r="J89">
        <v>79</v>
      </c>
      <c r="K89">
        <v>85</v>
      </c>
      <c r="L89">
        <v>80</v>
      </c>
      <c r="M89">
        <v>472</v>
      </c>
      <c r="N89" s="21">
        <v>3</v>
      </c>
      <c r="O89">
        <v>78</v>
      </c>
      <c r="P89">
        <v>84</v>
      </c>
      <c r="Q89">
        <v>82</v>
      </c>
      <c r="R89">
        <v>76</v>
      </c>
      <c r="S89">
        <v>81</v>
      </c>
      <c r="T89">
        <v>75</v>
      </c>
      <c r="U89">
        <v>476</v>
      </c>
      <c r="V89" s="21">
        <v>4</v>
      </c>
      <c r="W89">
        <f t="shared" si="2"/>
        <v>948</v>
      </c>
      <c r="X89" s="21">
        <v>7</v>
      </c>
      <c r="Y89" s="10"/>
    </row>
    <row r="90" spans="1:25" s="7" customFormat="1" x14ac:dyDescent="0.25">
      <c r="A90" s="1">
        <v>73</v>
      </c>
      <c r="B90" s="21">
        <v>806</v>
      </c>
      <c r="C90" t="s">
        <v>77</v>
      </c>
      <c r="D90" t="s">
        <v>197</v>
      </c>
      <c r="E90" s="26" t="s">
        <v>91</v>
      </c>
      <c r="F90" s="21" t="s">
        <v>110</v>
      </c>
      <c r="G90">
        <v>83</v>
      </c>
      <c r="H90">
        <v>76</v>
      </c>
      <c r="I90">
        <v>72</v>
      </c>
      <c r="J90">
        <v>80</v>
      </c>
      <c r="K90">
        <v>81</v>
      </c>
      <c r="L90">
        <v>85</v>
      </c>
      <c r="M90">
        <v>477</v>
      </c>
      <c r="N90" s="21">
        <v>3</v>
      </c>
      <c r="O90">
        <v>76</v>
      </c>
      <c r="P90">
        <v>70</v>
      </c>
      <c r="Q90">
        <v>75</v>
      </c>
      <c r="R90">
        <v>82</v>
      </c>
      <c r="S90">
        <v>77</v>
      </c>
      <c r="T90">
        <v>80</v>
      </c>
      <c r="U90">
        <v>460</v>
      </c>
      <c r="V90" s="21">
        <v>3</v>
      </c>
      <c r="W90">
        <f t="shared" si="2"/>
        <v>937</v>
      </c>
      <c r="X90" s="21">
        <v>6</v>
      </c>
      <c r="Y90" s="10"/>
    </row>
    <row r="91" spans="1:25" s="7" customFormat="1" x14ac:dyDescent="0.25">
      <c r="A91" s="1">
        <v>74</v>
      </c>
      <c r="B91" s="21">
        <v>802</v>
      </c>
      <c r="C91" t="s">
        <v>192</v>
      </c>
      <c r="D91" t="s">
        <v>39</v>
      </c>
      <c r="E91" s="26" t="s">
        <v>91</v>
      </c>
      <c r="F91" s="21" t="s">
        <v>193</v>
      </c>
      <c r="G91">
        <v>73</v>
      </c>
      <c r="H91">
        <v>86</v>
      </c>
      <c r="I91">
        <v>83</v>
      </c>
      <c r="J91">
        <v>88</v>
      </c>
      <c r="K91">
        <v>82</v>
      </c>
      <c r="L91">
        <v>80</v>
      </c>
      <c r="M91">
        <v>492</v>
      </c>
      <c r="N91" s="21">
        <v>2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 s="21">
        <v>0</v>
      </c>
      <c r="W91">
        <f t="shared" si="2"/>
        <v>492</v>
      </c>
      <c r="X91" s="21">
        <v>2</v>
      </c>
      <c r="Y91" s="10"/>
    </row>
    <row r="92" spans="1:25" s="7" customFormat="1" x14ac:dyDescent="0.25">
      <c r="A92" s="1">
        <v>75</v>
      </c>
      <c r="B92" s="21">
        <v>801</v>
      </c>
      <c r="C92" t="s">
        <v>67</v>
      </c>
      <c r="D92" t="s">
        <v>227</v>
      </c>
      <c r="E92" s="26" t="s">
        <v>91</v>
      </c>
      <c r="F92" s="21" t="s">
        <v>99</v>
      </c>
      <c r="G92">
        <v>83</v>
      </c>
      <c r="H92">
        <v>68</v>
      </c>
      <c r="I92">
        <v>80</v>
      </c>
      <c r="J92">
        <v>84</v>
      </c>
      <c r="K92">
        <v>80</v>
      </c>
      <c r="L92">
        <v>78</v>
      </c>
      <c r="M92">
        <v>473</v>
      </c>
      <c r="N92" s="21">
        <v>1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 s="21">
        <v>0</v>
      </c>
      <c r="W92">
        <f t="shared" si="2"/>
        <v>473</v>
      </c>
      <c r="X92" s="21">
        <v>1</v>
      </c>
      <c r="Y92" s="10"/>
    </row>
    <row r="93" spans="1:25" s="7" customFormat="1" ht="15" x14ac:dyDescent="0.2">
      <c r="Y93" s="10"/>
    </row>
    <row r="94" spans="1:25" s="7" customFormat="1" ht="15" x14ac:dyDescent="0.2"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s="7" customFormat="1" x14ac:dyDescent="0.25">
      <c r="A95" s="27" t="s">
        <v>239</v>
      </c>
      <c r="B95"/>
      <c r="C95"/>
      <c r="D95"/>
      <c r="E95"/>
      <c r="F95"/>
      <c r="G95"/>
      <c r="H95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s="7" customFormat="1" x14ac:dyDescent="0.25">
      <c r="B96"/>
      <c r="C96"/>
      <c r="D96"/>
      <c r="E96"/>
      <c r="F96"/>
      <c r="G96"/>
      <c r="H96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2:25" s="7" customFormat="1" x14ac:dyDescent="0.25">
      <c r="B97"/>
      <c r="C97"/>
      <c r="D97"/>
      <c r="E97"/>
      <c r="F97"/>
      <c r="G97"/>
      <c r="H97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</sheetData>
  <sortState xmlns:xlrd2="http://schemas.microsoft.com/office/spreadsheetml/2017/richdata2" ref="B18:Y25">
    <sortCondition descending="1" ref="Y18:Y25"/>
    <sortCondition ref="X18:X25"/>
  </sortState>
  <mergeCells count="3">
    <mergeCell ref="A1:X1"/>
    <mergeCell ref="A2:X2"/>
    <mergeCell ref="A3:X3"/>
  </mergeCells>
  <phoneticPr fontId="8" type="noConversion"/>
  <printOptions horizontalCentered="1"/>
  <pageMargins left="0.17" right="0.17" top="0.25" bottom="0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73"/>
  <sheetViews>
    <sheetView workbookViewId="0">
      <selection activeCell="P11" sqref="P11"/>
    </sheetView>
  </sheetViews>
  <sheetFormatPr defaultRowHeight="15.75" x14ac:dyDescent="0.25"/>
  <cols>
    <col min="1" max="1" width="6.5703125" customWidth="1"/>
    <col min="2" max="2" width="5.140625" bestFit="1" customWidth="1"/>
    <col min="3" max="3" width="9.85546875" bestFit="1" customWidth="1"/>
    <col min="4" max="4" width="15.42578125" customWidth="1"/>
    <col min="5" max="5" width="5" bestFit="1" customWidth="1"/>
    <col min="6" max="6" width="6.85546875" style="21" bestFit="1" customWidth="1"/>
    <col min="7" max="12" width="3.85546875" style="10" hidden="1" customWidth="1"/>
    <col min="13" max="13" width="4.28515625" style="10" bestFit="1" customWidth="1"/>
    <col min="14" max="14" width="4.140625" style="10" hidden="1" customWidth="1"/>
    <col min="15" max="20" width="3" style="10" bestFit="1" customWidth="1"/>
    <col min="21" max="21" width="4.28515625" style="10" bestFit="1" customWidth="1"/>
    <col min="22" max="22" width="3.85546875" style="10" hidden="1" customWidth="1"/>
    <col min="23" max="23" width="8.28515625" style="10" customWidth="1"/>
    <col min="24" max="24" width="4" style="10" bestFit="1" customWidth="1"/>
    <col min="25" max="25" width="8.28515625" style="10" bestFit="1" customWidth="1"/>
    <col min="26" max="26" width="7.28515625" hidden="1" customWidth="1"/>
  </cols>
  <sheetData>
    <row r="1" spans="1:26" ht="18" x14ac:dyDescent="0.25">
      <c r="A1" s="37" t="s">
        <v>84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26" ht="18" x14ac:dyDescent="0.25">
      <c r="A2" s="37" t="s">
        <v>54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spans="1:26" ht="18" x14ac:dyDescent="0.25">
      <c r="A3" s="37" t="s">
        <v>85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</row>
    <row r="4" spans="1:26" ht="18" x14ac:dyDescent="0.25">
      <c r="A4" s="15"/>
      <c r="B4" s="15"/>
      <c r="C4" s="16"/>
      <c r="D4" s="16"/>
      <c r="E4" s="16"/>
      <c r="F4" s="2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6" s="18" customFormat="1" ht="18.75" x14ac:dyDescent="0.3">
      <c r="A5" s="15" t="s">
        <v>50</v>
      </c>
      <c r="B5" s="15"/>
      <c r="C5" s="16"/>
      <c r="D5" s="31" t="s">
        <v>300</v>
      </c>
      <c r="E5" s="15"/>
      <c r="F5" s="31" t="s">
        <v>301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31">
        <v>1393.9</v>
      </c>
      <c r="X5" s="15"/>
      <c r="Y5" s="15"/>
    </row>
    <row r="6" spans="1:26" s="18" customFormat="1" ht="18.75" x14ac:dyDescent="0.3">
      <c r="A6" s="15" t="s">
        <v>51</v>
      </c>
      <c r="B6" s="15"/>
      <c r="C6" s="16"/>
      <c r="D6" s="31" t="s">
        <v>22</v>
      </c>
      <c r="E6" s="15"/>
      <c r="F6" s="31" t="s">
        <v>255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34">
        <v>1379</v>
      </c>
      <c r="X6" s="15"/>
      <c r="Y6" s="15"/>
    </row>
    <row r="7" spans="1:26" s="18" customFormat="1" ht="18.75" x14ac:dyDescent="0.3">
      <c r="A7" s="15" t="s">
        <v>52</v>
      </c>
      <c r="B7" s="15"/>
      <c r="C7" s="16"/>
      <c r="D7" s="31" t="s">
        <v>106</v>
      </c>
      <c r="E7" s="15"/>
      <c r="F7" s="31" t="s">
        <v>81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31">
        <v>1351.7</v>
      </c>
      <c r="X7" s="15"/>
      <c r="Y7" s="15"/>
    </row>
    <row r="8" spans="1:26" s="18" customFormat="1" ht="18" x14ac:dyDescent="0.25">
      <c r="A8" s="15"/>
      <c r="B8" s="15"/>
      <c r="C8" s="16"/>
      <c r="D8" s="15"/>
      <c r="E8" s="15"/>
      <c r="F8" s="19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</row>
    <row r="9" spans="1:26" s="18" customFormat="1" ht="18.75" x14ac:dyDescent="0.3">
      <c r="A9" s="15" t="s">
        <v>57</v>
      </c>
      <c r="B9" s="15"/>
      <c r="C9" s="16"/>
      <c r="D9" s="31" t="s">
        <v>113</v>
      </c>
      <c r="E9" s="15"/>
      <c r="F9" s="31" t="s">
        <v>114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31">
        <v>1096</v>
      </c>
      <c r="X9" s="15"/>
      <c r="Y9" s="15"/>
    </row>
    <row r="10" spans="1:26" s="18" customFormat="1" ht="18.75" x14ac:dyDescent="0.3">
      <c r="A10" s="15" t="s">
        <v>59</v>
      </c>
      <c r="B10" s="15"/>
      <c r="C10" s="16"/>
      <c r="D10" s="31" t="s">
        <v>275</v>
      </c>
      <c r="E10" s="15"/>
      <c r="F10" s="31" t="s">
        <v>276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31">
        <v>1098</v>
      </c>
      <c r="X10" s="20"/>
      <c r="Y10" s="20"/>
    </row>
    <row r="11" spans="1:26" s="18" customFormat="1" ht="18.75" x14ac:dyDescent="0.3">
      <c r="A11" s="15" t="s">
        <v>60</v>
      </c>
      <c r="B11" s="15"/>
      <c r="C11" s="16"/>
      <c r="D11" s="31" t="s">
        <v>315</v>
      </c>
      <c r="E11" s="15"/>
      <c r="F11" s="31" t="s">
        <v>316</v>
      </c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31">
        <v>1094</v>
      </c>
      <c r="X11" s="20"/>
      <c r="Y11" s="19"/>
      <c r="Z11" s="15"/>
    </row>
    <row r="12" spans="1:26" s="18" customFormat="1" ht="18" x14ac:dyDescent="0.25">
      <c r="A12" s="15"/>
      <c r="B12" s="15"/>
      <c r="C12" s="16"/>
      <c r="D12" s="15"/>
      <c r="E12" s="15"/>
      <c r="F12" s="19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</row>
    <row r="13" spans="1:26" s="18" customFormat="1" ht="18.75" x14ac:dyDescent="0.3">
      <c r="A13" s="15" t="s">
        <v>58</v>
      </c>
      <c r="B13" s="15"/>
      <c r="C13" s="16"/>
      <c r="D13" s="31" t="s">
        <v>296</v>
      </c>
      <c r="E13" s="15"/>
      <c r="F13" s="31" t="s">
        <v>297</v>
      </c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31">
        <v>1082</v>
      </c>
      <c r="X13" s="20"/>
      <c r="Y13" s="20"/>
    </row>
    <row r="14" spans="1:26" s="18" customFormat="1" ht="18.75" x14ac:dyDescent="0.3">
      <c r="A14" s="15" t="s">
        <v>61</v>
      </c>
      <c r="B14" s="15"/>
      <c r="C14" s="16"/>
      <c r="D14" s="31" t="s">
        <v>97</v>
      </c>
      <c r="E14" s="15"/>
      <c r="F14" s="31" t="s">
        <v>126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31">
        <v>1078</v>
      </c>
      <c r="X14" s="15"/>
      <c r="Y14" s="15"/>
    </row>
    <row r="15" spans="1:26" s="18" customFormat="1" ht="18.75" x14ac:dyDescent="0.3">
      <c r="A15" s="15" t="s">
        <v>62</v>
      </c>
      <c r="B15" s="15"/>
      <c r="C15" s="16"/>
      <c r="D15" s="31" t="s">
        <v>3</v>
      </c>
      <c r="E15" s="15"/>
      <c r="F15" s="31" t="s">
        <v>261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31">
        <v>1069</v>
      </c>
      <c r="X15" s="20"/>
      <c r="Y15" s="20"/>
    </row>
    <row r="16" spans="1:26" s="18" customFormat="1" ht="18" x14ac:dyDescent="0.25">
      <c r="A16" s="15"/>
      <c r="B16" s="15"/>
      <c r="C16" s="16"/>
      <c r="D16" s="16"/>
      <c r="E16" s="16"/>
      <c r="F16" s="22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</row>
    <row r="17" spans="1:26" s="13" customFormat="1" x14ac:dyDescent="0.25">
      <c r="A17" s="6" t="s">
        <v>43</v>
      </c>
      <c r="B17" s="6" t="s">
        <v>42</v>
      </c>
      <c r="C17" s="5" t="s">
        <v>2</v>
      </c>
      <c r="D17" s="5" t="s">
        <v>1</v>
      </c>
      <c r="E17" s="4" t="s">
        <v>56</v>
      </c>
      <c r="F17" s="4" t="s">
        <v>87</v>
      </c>
      <c r="G17" s="12">
        <v>1</v>
      </c>
      <c r="H17" s="12">
        <v>2</v>
      </c>
      <c r="I17" s="12">
        <v>3</v>
      </c>
      <c r="J17" s="12">
        <v>4</v>
      </c>
      <c r="K17" s="12">
        <v>5</v>
      </c>
      <c r="L17" s="12">
        <v>6</v>
      </c>
      <c r="M17" s="12" t="s">
        <v>247</v>
      </c>
      <c r="N17" s="12" t="s">
        <v>130</v>
      </c>
      <c r="O17" s="12">
        <v>1</v>
      </c>
      <c r="P17" s="12">
        <v>2</v>
      </c>
      <c r="Q17" s="12">
        <v>3</v>
      </c>
      <c r="R17" s="12">
        <v>4</v>
      </c>
      <c r="S17" s="12">
        <v>5</v>
      </c>
      <c r="T17" s="12">
        <v>6</v>
      </c>
      <c r="U17" s="12" t="s">
        <v>248</v>
      </c>
      <c r="V17" s="12" t="s">
        <v>46</v>
      </c>
      <c r="W17" s="12" t="s">
        <v>48</v>
      </c>
      <c r="X17" s="12" t="s">
        <v>55</v>
      </c>
      <c r="Y17" s="12" t="s">
        <v>49</v>
      </c>
      <c r="Z17" s="12"/>
    </row>
    <row r="18" spans="1:26" x14ac:dyDescent="0.25">
      <c r="A18" s="1">
        <v>1</v>
      </c>
      <c r="B18" s="21">
        <f>212+(700)</f>
        <v>912</v>
      </c>
      <c r="C18" t="s">
        <v>301</v>
      </c>
      <c r="D18" t="s">
        <v>300</v>
      </c>
      <c r="E18" s="26" t="s">
        <v>91</v>
      </c>
      <c r="F18" s="21" t="s">
        <v>90</v>
      </c>
      <c r="G18">
        <v>95</v>
      </c>
      <c r="H18">
        <v>94</v>
      </c>
      <c r="I18">
        <v>98</v>
      </c>
      <c r="J18">
        <v>99</v>
      </c>
      <c r="K18">
        <v>95</v>
      </c>
      <c r="L18">
        <v>96</v>
      </c>
      <c r="M18">
        <v>577</v>
      </c>
      <c r="N18">
        <v>15</v>
      </c>
      <c r="O18">
        <v>97</v>
      </c>
      <c r="P18">
        <v>94</v>
      </c>
      <c r="Q18">
        <v>94</v>
      </c>
      <c r="R18">
        <v>97</v>
      </c>
      <c r="S18">
        <v>94</v>
      </c>
      <c r="T18">
        <v>97</v>
      </c>
      <c r="U18">
        <v>573</v>
      </c>
      <c r="V18">
        <v>24</v>
      </c>
      <c r="W18">
        <v>1150</v>
      </c>
      <c r="X18">
        <v>39</v>
      </c>
      <c r="Y18">
        <v>1393.9</v>
      </c>
    </row>
    <row r="19" spans="1:26" x14ac:dyDescent="0.25">
      <c r="A19" s="1">
        <v>2</v>
      </c>
      <c r="B19" s="21">
        <f>232+(700)</f>
        <v>932</v>
      </c>
      <c r="C19" t="s">
        <v>255</v>
      </c>
      <c r="D19" t="s">
        <v>22</v>
      </c>
      <c r="E19" s="26" t="s">
        <v>89</v>
      </c>
      <c r="F19" s="21" t="s">
        <v>134</v>
      </c>
      <c r="G19">
        <v>96</v>
      </c>
      <c r="H19">
        <v>95</v>
      </c>
      <c r="I19">
        <v>96</v>
      </c>
      <c r="J19">
        <v>95</v>
      </c>
      <c r="K19">
        <v>97</v>
      </c>
      <c r="L19">
        <v>95</v>
      </c>
      <c r="M19">
        <v>574</v>
      </c>
      <c r="N19">
        <v>12</v>
      </c>
      <c r="O19">
        <v>96</v>
      </c>
      <c r="P19">
        <v>96</v>
      </c>
      <c r="Q19">
        <v>95</v>
      </c>
      <c r="R19">
        <v>95</v>
      </c>
      <c r="S19">
        <v>96</v>
      </c>
      <c r="T19">
        <v>94</v>
      </c>
      <c r="U19">
        <v>572</v>
      </c>
      <c r="V19">
        <v>12</v>
      </c>
      <c r="W19">
        <v>1146</v>
      </c>
      <c r="X19">
        <v>24</v>
      </c>
      <c r="Y19" s="33">
        <v>1379</v>
      </c>
      <c r="Z19" s="21"/>
    </row>
    <row r="20" spans="1:26" x14ac:dyDescent="0.25">
      <c r="A20" s="1">
        <v>3</v>
      </c>
      <c r="B20" s="21">
        <f>251+(700)</f>
        <v>951</v>
      </c>
      <c r="C20" t="s">
        <v>81</v>
      </c>
      <c r="D20" t="s">
        <v>106</v>
      </c>
      <c r="E20" s="26" t="s">
        <v>89</v>
      </c>
      <c r="F20" s="21" t="s">
        <v>107</v>
      </c>
      <c r="G20">
        <v>94</v>
      </c>
      <c r="H20">
        <v>95</v>
      </c>
      <c r="I20">
        <v>94</v>
      </c>
      <c r="J20">
        <v>97</v>
      </c>
      <c r="K20">
        <v>96</v>
      </c>
      <c r="L20">
        <v>92</v>
      </c>
      <c r="M20">
        <v>568</v>
      </c>
      <c r="N20">
        <v>14</v>
      </c>
      <c r="O20">
        <v>95</v>
      </c>
      <c r="P20">
        <v>90</v>
      </c>
      <c r="Q20">
        <v>96</v>
      </c>
      <c r="R20">
        <v>95</v>
      </c>
      <c r="S20">
        <v>97</v>
      </c>
      <c r="T20">
        <v>96</v>
      </c>
      <c r="U20">
        <v>569</v>
      </c>
      <c r="V20">
        <v>16</v>
      </c>
      <c r="W20">
        <v>1137</v>
      </c>
      <c r="X20">
        <v>30</v>
      </c>
      <c r="Y20">
        <v>1351.7</v>
      </c>
    </row>
    <row r="21" spans="1:26" x14ac:dyDescent="0.25">
      <c r="A21" s="1">
        <v>4</v>
      </c>
      <c r="B21" s="21">
        <f>248+(700)</f>
        <v>948</v>
      </c>
      <c r="C21" t="s">
        <v>27</v>
      </c>
      <c r="D21" t="s">
        <v>28</v>
      </c>
      <c r="E21" s="26" t="s">
        <v>91</v>
      </c>
      <c r="F21" s="21" t="s">
        <v>94</v>
      </c>
      <c r="G21">
        <v>94</v>
      </c>
      <c r="H21">
        <v>92</v>
      </c>
      <c r="I21">
        <v>95</v>
      </c>
      <c r="J21">
        <v>93</v>
      </c>
      <c r="K21">
        <v>92</v>
      </c>
      <c r="L21">
        <v>95</v>
      </c>
      <c r="M21">
        <v>561</v>
      </c>
      <c r="N21">
        <v>11</v>
      </c>
      <c r="O21">
        <v>87</v>
      </c>
      <c r="P21">
        <v>95</v>
      </c>
      <c r="Q21">
        <v>95</v>
      </c>
      <c r="R21">
        <v>93</v>
      </c>
      <c r="S21">
        <v>90</v>
      </c>
      <c r="T21">
        <v>89</v>
      </c>
      <c r="U21">
        <v>549</v>
      </c>
      <c r="V21">
        <v>9</v>
      </c>
      <c r="W21">
        <v>1110</v>
      </c>
      <c r="X21">
        <v>20</v>
      </c>
      <c r="Y21">
        <v>1299.3</v>
      </c>
    </row>
    <row r="22" spans="1:26" x14ac:dyDescent="0.25">
      <c r="A22" s="1">
        <v>5</v>
      </c>
      <c r="B22" s="21">
        <f>250+(700)</f>
        <v>950</v>
      </c>
      <c r="C22" t="s">
        <v>98</v>
      </c>
      <c r="D22" t="s">
        <v>97</v>
      </c>
      <c r="E22" s="26" t="s">
        <v>91</v>
      </c>
      <c r="F22" s="21" t="s">
        <v>99</v>
      </c>
      <c r="G22">
        <v>90</v>
      </c>
      <c r="H22">
        <v>91</v>
      </c>
      <c r="I22">
        <v>93</v>
      </c>
      <c r="J22">
        <v>94</v>
      </c>
      <c r="K22">
        <v>93</v>
      </c>
      <c r="L22">
        <v>92</v>
      </c>
      <c r="M22">
        <v>553</v>
      </c>
      <c r="N22">
        <v>10</v>
      </c>
      <c r="O22">
        <v>92</v>
      </c>
      <c r="P22">
        <v>94</v>
      </c>
      <c r="Q22">
        <v>90</v>
      </c>
      <c r="R22">
        <v>91</v>
      </c>
      <c r="S22">
        <v>94</v>
      </c>
      <c r="T22">
        <v>91</v>
      </c>
      <c r="U22">
        <v>552</v>
      </c>
      <c r="V22">
        <v>11</v>
      </c>
      <c r="W22">
        <v>1105</v>
      </c>
      <c r="X22">
        <v>21</v>
      </c>
      <c r="Y22">
        <v>1273.8</v>
      </c>
    </row>
    <row r="23" spans="1:26" x14ac:dyDescent="0.25">
      <c r="A23" s="1">
        <v>6</v>
      </c>
      <c r="B23" s="21">
        <v>842</v>
      </c>
      <c r="C23" t="s">
        <v>114</v>
      </c>
      <c r="D23" t="s">
        <v>113</v>
      </c>
      <c r="E23" s="26" t="s">
        <v>89</v>
      </c>
      <c r="F23" s="21" t="s">
        <v>115</v>
      </c>
      <c r="G23">
        <v>88</v>
      </c>
      <c r="H23">
        <v>91</v>
      </c>
      <c r="I23">
        <v>89</v>
      </c>
      <c r="J23">
        <v>92</v>
      </c>
      <c r="K23">
        <v>92</v>
      </c>
      <c r="L23">
        <v>91</v>
      </c>
      <c r="M23">
        <v>543</v>
      </c>
      <c r="N23">
        <v>5</v>
      </c>
      <c r="O23">
        <v>90</v>
      </c>
      <c r="P23">
        <v>94</v>
      </c>
      <c r="Q23">
        <v>91</v>
      </c>
      <c r="R23">
        <v>95</v>
      </c>
      <c r="S23">
        <v>93</v>
      </c>
      <c r="T23">
        <v>90</v>
      </c>
      <c r="U23">
        <v>553</v>
      </c>
      <c r="V23">
        <v>7</v>
      </c>
      <c r="W23">
        <v>1096</v>
      </c>
      <c r="X23">
        <v>12</v>
      </c>
      <c r="Y23">
        <v>1252.8</v>
      </c>
      <c r="Z23" s="21"/>
    </row>
    <row r="24" spans="1:26" x14ac:dyDescent="0.25">
      <c r="A24" s="1">
        <v>7</v>
      </c>
      <c r="B24" s="21">
        <f>213+(700)</f>
        <v>913</v>
      </c>
      <c r="C24" t="s">
        <v>109</v>
      </c>
      <c r="D24" t="s">
        <v>108</v>
      </c>
      <c r="E24" s="26" t="s">
        <v>91</v>
      </c>
      <c r="F24" s="21" t="s">
        <v>94</v>
      </c>
      <c r="G24">
        <v>89</v>
      </c>
      <c r="H24">
        <v>91</v>
      </c>
      <c r="I24">
        <v>90</v>
      </c>
      <c r="J24">
        <v>92</v>
      </c>
      <c r="K24">
        <v>89</v>
      </c>
      <c r="L24">
        <v>94</v>
      </c>
      <c r="M24">
        <v>545</v>
      </c>
      <c r="N24">
        <v>8</v>
      </c>
      <c r="O24">
        <v>92</v>
      </c>
      <c r="P24">
        <v>90</v>
      </c>
      <c r="Q24">
        <v>92</v>
      </c>
      <c r="R24">
        <v>90</v>
      </c>
      <c r="S24">
        <v>88</v>
      </c>
      <c r="T24">
        <v>93</v>
      </c>
      <c r="U24">
        <v>545</v>
      </c>
      <c r="V24">
        <v>7</v>
      </c>
      <c r="W24">
        <v>1090</v>
      </c>
      <c r="X24">
        <v>15</v>
      </c>
      <c r="Y24">
        <v>1226.2</v>
      </c>
      <c r="Z24" s="21"/>
    </row>
    <row r="25" spans="1:26" x14ac:dyDescent="0.25">
      <c r="A25" s="1">
        <v>8</v>
      </c>
      <c r="B25" s="21">
        <v>953</v>
      </c>
      <c r="C25" t="s">
        <v>26</v>
      </c>
      <c r="D25" t="s">
        <v>10</v>
      </c>
      <c r="E25" s="21" t="s">
        <v>89</v>
      </c>
      <c r="F25" s="21" t="s">
        <v>110</v>
      </c>
      <c r="G25">
        <v>90</v>
      </c>
      <c r="H25">
        <v>85</v>
      </c>
      <c r="I25">
        <v>92</v>
      </c>
      <c r="J25">
        <v>95</v>
      </c>
      <c r="K25">
        <v>95</v>
      </c>
      <c r="L25">
        <v>92</v>
      </c>
      <c r="M25">
        <v>549</v>
      </c>
      <c r="N25">
        <v>9</v>
      </c>
      <c r="O25">
        <v>88</v>
      </c>
      <c r="P25">
        <v>92</v>
      </c>
      <c r="Q25">
        <v>87</v>
      </c>
      <c r="R25">
        <v>90</v>
      </c>
      <c r="S25">
        <v>85</v>
      </c>
      <c r="T25">
        <v>93</v>
      </c>
      <c r="U25">
        <v>535</v>
      </c>
      <c r="V25">
        <v>2</v>
      </c>
      <c r="W25">
        <v>1084</v>
      </c>
      <c r="X25">
        <v>11</v>
      </c>
      <c r="Y25">
        <v>1196.7</v>
      </c>
    </row>
    <row r="26" spans="1:26" x14ac:dyDescent="0.25">
      <c r="A26" s="1">
        <v>9</v>
      </c>
      <c r="B26" s="21">
        <f>209+(700)</f>
        <v>909</v>
      </c>
      <c r="C26" t="s">
        <v>276</v>
      </c>
      <c r="D26" t="s">
        <v>275</v>
      </c>
      <c r="E26" s="26" t="s">
        <v>89</v>
      </c>
      <c r="F26" s="21" t="s">
        <v>277</v>
      </c>
      <c r="G26">
        <v>93</v>
      </c>
      <c r="H26">
        <v>94</v>
      </c>
      <c r="I26">
        <v>90</v>
      </c>
      <c r="J26">
        <v>93</v>
      </c>
      <c r="K26">
        <v>92</v>
      </c>
      <c r="L26">
        <v>89</v>
      </c>
      <c r="M26">
        <v>551</v>
      </c>
      <c r="N26">
        <v>7</v>
      </c>
      <c r="O26">
        <v>90</v>
      </c>
      <c r="P26">
        <v>88</v>
      </c>
      <c r="Q26">
        <v>93</v>
      </c>
      <c r="R26">
        <v>93</v>
      </c>
      <c r="S26">
        <v>89</v>
      </c>
      <c r="T26">
        <v>94</v>
      </c>
      <c r="U26">
        <v>547</v>
      </c>
      <c r="V26">
        <v>4</v>
      </c>
      <c r="W26">
        <v>1098</v>
      </c>
      <c r="X26">
        <v>11</v>
      </c>
      <c r="Y26"/>
      <c r="Z26" s="21"/>
    </row>
    <row r="27" spans="1:26" x14ac:dyDescent="0.25">
      <c r="A27" s="1">
        <v>10</v>
      </c>
      <c r="B27" s="21">
        <f>188+(700)</f>
        <v>888</v>
      </c>
      <c r="C27" t="s">
        <v>316</v>
      </c>
      <c r="D27" t="s">
        <v>315</v>
      </c>
      <c r="E27" s="26" t="s">
        <v>89</v>
      </c>
      <c r="F27" s="21" t="s">
        <v>139</v>
      </c>
      <c r="G27">
        <v>90</v>
      </c>
      <c r="H27">
        <v>87</v>
      </c>
      <c r="I27">
        <v>94</v>
      </c>
      <c r="J27">
        <v>94</v>
      </c>
      <c r="K27">
        <v>90</v>
      </c>
      <c r="L27">
        <v>92</v>
      </c>
      <c r="M27">
        <v>547</v>
      </c>
      <c r="N27">
        <v>9</v>
      </c>
      <c r="O27">
        <v>93</v>
      </c>
      <c r="P27">
        <v>92</v>
      </c>
      <c r="Q27">
        <v>92</v>
      </c>
      <c r="R27">
        <v>90</v>
      </c>
      <c r="S27">
        <v>90</v>
      </c>
      <c r="T27">
        <v>90</v>
      </c>
      <c r="U27">
        <v>547</v>
      </c>
      <c r="V27">
        <v>7</v>
      </c>
      <c r="W27">
        <v>1094</v>
      </c>
      <c r="X27">
        <v>16</v>
      </c>
      <c r="Y27"/>
    </row>
    <row r="28" spans="1:26" x14ac:dyDescent="0.25">
      <c r="A28" s="1">
        <v>11</v>
      </c>
      <c r="B28" s="21">
        <f>236+(700)</f>
        <v>936</v>
      </c>
      <c r="C28" t="s">
        <v>119</v>
      </c>
      <c r="D28" t="s">
        <v>118</v>
      </c>
      <c r="E28" s="26" t="s">
        <v>91</v>
      </c>
      <c r="F28" s="21" t="s">
        <v>120</v>
      </c>
      <c r="G28">
        <v>91</v>
      </c>
      <c r="H28">
        <v>95</v>
      </c>
      <c r="I28">
        <v>91</v>
      </c>
      <c r="J28">
        <v>91</v>
      </c>
      <c r="K28">
        <v>91</v>
      </c>
      <c r="L28">
        <v>91</v>
      </c>
      <c r="M28">
        <v>550</v>
      </c>
      <c r="N28">
        <v>6</v>
      </c>
      <c r="O28">
        <v>92</v>
      </c>
      <c r="P28">
        <v>90</v>
      </c>
      <c r="Q28">
        <v>93</v>
      </c>
      <c r="R28">
        <v>88</v>
      </c>
      <c r="S28">
        <v>89</v>
      </c>
      <c r="T28">
        <v>92</v>
      </c>
      <c r="U28">
        <v>544</v>
      </c>
      <c r="V28">
        <v>7</v>
      </c>
      <c r="W28">
        <v>1094</v>
      </c>
      <c r="X28">
        <v>13</v>
      </c>
      <c r="Y28"/>
    </row>
    <row r="29" spans="1:26" x14ac:dyDescent="0.25">
      <c r="A29" s="1">
        <v>12</v>
      </c>
      <c r="B29" s="21">
        <f>200+(700)</f>
        <v>900</v>
      </c>
      <c r="C29" t="s">
        <v>297</v>
      </c>
      <c r="D29" t="s">
        <v>296</v>
      </c>
      <c r="E29" s="26" t="s">
        <v>122</v>
      </c>
      <c r="F29" s="21" t="s">
        <v>99</v>
      </c>
      <c r="G29">
        <v>93</v>
      </c>
      <c r="H29">
        <v>92</v>
      </c>
      <c r="I29">
        <v>95</v>
      </c>
      <c r="J29">
        <v>92</v>
      </c>
      <c r="K29">
        <v>86</v>
      </c>
      <c r="L29">
        <v>90</v>
      </c>
      <c r="M29">
        <v>548</v>
      </c>
      <c r="N29">
        <v>9</v>
      </c>
      <c r="O29">
        <v>92</v>
      </c>
      <c r="P29">
        <v>89</v>
      </c>
      <c r="Q29">
        <v>85</v>
      </c>
      <c r="R29">
        <v>94</v>
      </c>
      <c r="S29">
        <v>83</v>
      </c>
      <c r="T29">
        <v>91</v>
      </c>
      <c r="U29">
        <v>534</v>
      </c>
      <c r="V29">
        <v>6</v>
      </c>
      <c r="W29">
        <v>1082</v>
      </c>
      <c r="X29">
        <v>15</v>
      </c>
      <c r="Y29"/>
    </row>
    <row r="30" spans="1:26" x14ac:dyDescent="0.25">
      <c r="A30" s="1">
        <v>13</v>
      </c>
      <c r="B30" s="21">
        <f>235+(700)</f>
        <v>935</v>
      </c>
      <c r="C30" t="s">
        <v>29</v>
      </c>
      <c r="D30" t="s">
        <v>346</v>
      </c>
      <c r="E30" s="26" t="s">
        <v>89</v>
      </c>
      <c r="F30" s="21" t="s">
        <v>146</v>
      </c>
      <c r="G30">
        <v>90</v>
      </c>
      <c r="H30">
        <v>87</v>
      </c>
      <c r="I30">
        <v>94</v>
      </c>
      <c r="J30">
        <v>92</v>
      </c>
      <c r="K30">
        <v>88</v>
      </c>
      <c r="L30">
        <v>95</v>
      </c>
      <c r="M30">
        <v>546</v>
      </c>
      <c r="N30">
        <v>12</v>
      </c>
      <c r="O30">
        <v>83</v>
      </c>
      <c r="P30">
        <v>86</v>
      </c>
      <c r="Q30">
        <v>91</v>
      </c>
      <c r="R30">
        <v>86</v>
      </c>
      <c r="S30">
        <v>92</v>
      </c>
      <c r="T30">
        <v>94</v>
      </c>
      <c r="U30">
        <v>532</v>
      </c>
      <c r="V30">
        <v>10</v>
      </c>
      <c r="W30">
        <v>1078</v>
      </c>
      <c r="X30">
        <v>22</v>
      </c>
    </row>
    <row r="31" spans="1:26" x14ac:dyDescent="0.25">
      <c r="A31" s="1">
        <v>14</v>
      </c>
      <c r="B31" s="21">
        <f>220+(700)</f>
        <v>920</v>
      </c>
      <c r="C31" t="s">
        <v>323</v>
      </c>
      <c r="D31" t="s">
        <v>322</v>
      </c>
      <c r="E31" s="26" t="s">
        <v>91</v>
      </c>
      <c r="F31" s="21" t="s">
        <v>103</v>
      </c>
      <c r="G31">
        <v>89</v>
      </c>
      <c r="H31">
        <v>93</v>
      </c>
      <c r="I31">
        <v>93</v>
      </c>
      <c r="J31">
        <v>87</v>
      </c>
      <c r="K31">
        <v>86</v>
      </c>
      <c r="L31">
        <v>90</v>
      </c>
      <c r="M31">
        <v>538</v>
      </c>
      <c r="N31">
        <v>9</v>
      </c>
      <c r="O31">
        <v>87</v>
      </c>
      <c r="P31">
        <v>93</v>
      </c>
      <c r="Q31">
        <v>88</v>
      </c>
      <c r="R31">
        <v>89</v>
      </c>
      <c r="S31">
        <v>91</v>
      </c>
      <c r="T31">
        <v>92</v>
      </c>
      <c r="U31">
        <v>540</v>
      </c>
      <c r="V31">
        <v>4</v>
      </c>
      <c r="W31">
        <v>1078</v>
      </c>
      <c r="X31">
        <v>13</v>
      </c>
    </row>
    <row r="32" spans="1:26" x14ac:dyDescent="0.25">
      <c r="A32" s="1">
        <v>15</v>
      </c>
      <c r="B32" s="21">
        <f>249+(700)</f>
        <v>949</v>
      </c>
      <c r="C32" t="s">
        <v>126</v>
      </c>
      <c r="D32" t="s">
        <v>97</v>
      </c>
      <c r="E32" s="26" t="s">
        <v>122</v>
      </c>
      <c r="F32" s="21" t="s">
        <v>99</v>
      </c>
      <c r="G32">
        <v>92</v>
      </c>
      <c r="H32">
        <v>91</v>
      </c>
      <c r="I32">
        <v>91</v>
      </c>
      <c r="J32">
        <v>91</v>
      </c>
      <c r="K32">
        <v>89</v>
      </c>
      <c r="L32">
        <v>88</v>
      </c>
      <c r="M32">
        <v>542</v>
      </c>
      <c r="N32">
        <v>7</v>
      </c>
      <c r="O32">
        <v>87</v>
      </c>
      <c r="P32">
        <v>93</v>
      </c>
      <c r="Q32">
        <v>90</v>
      </c>
      <c r="R32">
        <v>90</v>
      </c>
      <c r="S32">
        <v>90</v>
      </c>
      <c r="T32">
        <v>86</v>
      </c>
      <c r="U32">
        <v>536</v>
      </c>
      <c r="V32">
        <v>5</v>
      </c>
      <c r="W32">
        <v>1078</v>
      </c>
      <c r="X32">
        <v>12</v>
      </c>
    </row>
    <row r="33" spans="1:26" x14ac:dyDescent="0.25">
      <c r="A33" s="1">
        <v>16</v>
      </c>
      <c r="B33" s="21">
        <f>237+(700)</f>
        <v>937</v>
      </c>
      <c r="C33" t="s">
        <v>35</v>
      </c>
      <c r="D33" t="s">
        <v>63</v>
      </c>
      <c r="E33" s="26" t="s">
        <v>91</v>
      </c>
      <c r="F33" s="21" t="s">
        <v>92</v>
      </c>
      <c r="G33">
        <v>83</v>
      </c>
      <c r="H33">
        <v>86</v>
      </c>
      <c r="I33">
        <v>90</v>
      </c>
      <c r="J33">
        <v>90</v>
      </c>
      <c r="K33">
        <v>90</v>
      </c>
      <c r="L33">
        <v>90</v>
      </c>
      <c r="M33">
        <v>529</v>
      </c>
      <c r="N33">
        <v>10</v>
      </c>
      <c r="O33">
        <v>90</v>
      </c>
      <c r="P33">
        <v>91</v>
      </c>
      <c r="Q33">
        <v>93</v>
      </c>
      <c r="R33">
        <v>90</v>
      </c>
      <c r="S33">
        <v>94</v>
      </c>
      <c r="T33">
        <v>90</v>
      </c>
      <c r="U33">
        <v>548</v>
      </c>
      <c r="V33">
        <v>5</v>
      </c>
      <c r="W33">
        <v>1077</v>
      </c>
      <c r="X33">
        <v>15</v>
      </c>
    </row>
    <row r="34" spans="1:26" x14ac:dyDescent="0.25">
      <c r="A34" s="1">
        <v>17</v>
      </c>
      <c r="B34" s="21">
        <f>222+(700)</f>
        <v>922</v>
      </c>
      <c r="C34" t="s">
        <v>105</v>
      </c>
      <c r="D34" t="s">
        <v>104</v>
      </c>
      <c r="E34" s="26" t="s">
        <v>89</v>
      </c>
      <c r="F34" s="21" t="s">
        <v>99</v>
      </c>
      <c r="G34">
        <v>92</v>
      </c>
      <c r="H34">
        <v>83</v>
      </c>
      <c r="I34">
        <v>92</v>
      </c>
      <c r="J34">
        <v>85</v>
      </c>
      <c r="K34">
        <v>91</v>
      </c>
      <c r="L34">
        <v>86</v>
      </c>
      <c r="M34">
        <v>529</v>
      </c>
      <c r="N34">
        <v>7</v>
      </c>
      <c r="O34">
        <v>90</v>
      </c>
      <c r="P34">
        <v>95</v>
      </c>
      <c r="Q34">
        <v>87</v>
      </c>
      <c r="R34">
        <v>92</v>
      </c>
      <c r="S34">
        <v>93</v>
      </c>
      <c r="T34">
        <v>89</v>
      </c>
      <c r="U34">
        <v>546</v>
      </c>
      <c r="V34">
        <v>10</v>
      </c>
      <c r="W34">
        <v>1075</v>
      </c>
      <c r="X34">
        <v>17</v>
      </c>
    </row>
    <row r="35" spans="1:26" x14ac:dyDescent="0.25">
      <c r="A35" s="1">
        <v>18</v>
      </c>
      <c r="B35" s="21">
        <f>228+(700)</f>
        <v>928</v>
      </c>
      <c r="C35" t="s">
        <v>303</v>
      </c>
      <c r="D35" t="s">
        <v>302</v>
      </c>
      <c r="E35" s="26" t="s">
        <v>91</v>
      </c>
      <c r="F35" s="21" t="s">
        <v>103</v>
      </c>
      <c r="G35">
        <v>89</v>
      </c>
      <c r="H35">
        <v>90</v>
      </c>
      <c r="I35">
        <v>89</v>
      </c>
      <c r="J35">
        <v>89</v>
      </c>
      <c r="K35">
        <v>92</v>
      </c>
      <c r="L35">
        <v>88</v>
      </c>
      <c r="M35">
        <v>537</v>
      </c>
      <c r="N35">
        <v>7</v>
      </c>
      <c r="O35">
        <v>90</v>
      </c>
      <c r="P35">
        <v>92</v>
      </c>
      <c r="Q35">
        <v>92</v>
      </c>
      <c r="R35">
        <v>88</v>
      </c>
      <c r="S35">
        <v>85</v>
      </c>
      <c r="T35">
        <v>91</v>
      </c>
      <c r="U35">
        <v>538</v>
      </c>
      <c r="V35">
        <v>6</v>
      </c>
      <c r="W35">
        <v>1075</v>
      </c>
      <c r="X35">
        <v>13</v>
      </c>
    </row>
    <row r="36" spans="1:26" x14ac:dyDescent="0.25">
      <c r="A36" s="1">
        <v>19</v>
      </c>
      <c r="B36" s="21">
        <f>186+(700)</f>
        <v>886</v>
      </c>
      <c r="C36" t="s">
        <v>0</v>
      </c>
      <c r="D36" t="s">
        <v>313</v>
      </c>
      <c r="E36" s="21" t="s">
        <v>91</v>
      </c>
      <c r="F36" s="21" t="s">
        <v>191</v>
      </c>
      <c r="G36">
        <v>87</v>
      </c>
      <c r="H36">
        <v>92</v>
      </c>
      <c r="I36">
        <v>87</v>
      </c>
      <c r="J36">
        <v>95</v>
      </c>
      <c r="K36">
        <v>85</v>
      </c>
      <c r="L36">
        <v>90</v>
      </c>
      <c r="M36">
        <v>536</v>
      </c>
      <c r="N36">
        <v>2</v>
      </c>
      <c r="O36">
        <v>84</v>
      </c>
      <c r="P36">
        <v>86</v>
      </c>
      <c r="Q36">
        <v>96</v>
      </c>
      <c r="R36">
        <v>86</v>
      </c>
      <c r="S36">
        <v>95</v>
      </c>
      <c r="T36">
        <v>91</v>
      </c>
      <c r="U36">
        <v>538</v>
      </c>
      <c r="V36">
        <v>10</v>
      </c>
      <c r="W36">
        <v>1074</v>
      </c>
      <c r="X36">
        <v>12</v>
      </c>
    </row>
    <row r="37" spans="1:26" x14ac:dyDescent="0.25">
      <c r="A37" s="1">
        <v>20</v>
      </c>
      <c r="B37" s="21">
        <f>174+(700)</f>
        <v>874</v>
      </c>
      <c r="C37" t="s">
        <v>261</v>
      </c>
      <c r="D37" t="s">
        <v>3</v>
      </c>
      <c r="E37" s="26" t="s">
        <v>122</v>
      </c>
      <c r="F37" s="21" t="s">
        <v>110</v>
      </c>
      <c r="G37">
        <v>84</v>
      </c>
      <c r="H37">
        <v>87</v>
      </c>
      <c r="I37">
        <v>92</v>
      </c>
      <c r="J37">
        <v>90</v>
      </c>
      <c r="K37">
        <v>87</v>
      </c>
      <c r="L37">
        <v>90</v>
      </c>
      <c r="M37">
        <v>530</v>
      </c>
      <c r="N37">
        <v>3</v>
      </c>
      <c r="O37">
        <v>96</v>
      </c>
      <c r="P37">
        <v>88</v>
      </c>
      <c r="Q37">
        <v>85</v>
      </c>
      <c r="R37">
        <v>91</v>
      </c>
      <c r="S37">
        <v>86</v>
      </c>
      <c r="T37">
        <v>93</v>
      </c>
      <c r="U37">
        <v>539</v>
      </c>
      <c r="V37">
        <v>8</v>
      </c>
      <c r="W37">
        <v>1069</v>
      </c>
      <c r="X37">
        <v>11</v>
      </c>
      <c r="Y37" s="11"/>
      <c r="Z37" s="21"/>
    </row>
    <row r="38" spans="1:26" x14ac:dyDescent="0.25">
      <c r="A38" s="1">
        <v>21</v>
      </c>
      <c r="B38" s="21">
        <f>238+(700)</f>
        <v>938</v>
      </c>
      <c r="C38" t="s">
        <v>17</v>
      </c>
      <c r="D38" t="s">
        <v>18</v>
      </c>
      <c r="E38" s="26" t="s">
        <v>89</v>
      </c>
      <c r="F38" s="21" t="s">
        <v>127</v>
      </c>
      <c r="G38">
        <v>91</v>
      </c>
      <c r="H38">
        <v>90</v>
      </c>
      <c r="I38">
        <v>82</v>
      </c>
      <c r="J38">
        <v>88</v>
      </c>
      <c r="K38">
        <v>85</v>
      </c>
      <c r="L38">
        <v>87</v>
      </c>
      <c r="M38">
        <v>523</v>
      </c>
      <c r="N38">
        <v>5</v>
      </c>
      <c r="O38">
        <v>95</v>
      </c>
      <c r="P38">
        <v>88</v>
      </c>
      <c r="Q38">
        <v>87</v>
      </c>
      <c r="R38">
        <v>90</v>
      </c>
      <c r="S38">
        <v>94</v>
      </c>
      <c r="T38">
        <v>91</v>
      </c>
      <c r="U38">
        <v>545</v>
      </c>
      <c r="V38">
        <v>10</v>
      </c>
      <c r="W38">
        <v>1068</v>
      </c>
      <c r="X38">
        <v>15</v>
      </c>
      <c r="Y38" s="11"/>
      <c r="Z38" s="21"/>
    </row>
    <row r="39" spans="1:26" x14ac:dyDescent="0.25">
      <c r="A39" s="1">
        <v>22</v>
      </c>
      <c r="B39" s="21">
        <f>218+(700)</f>
        <v>918</v>
      </c>
      <c r="C39" t="s">
        <v>280</v>
      </c>
      <c r="D39" t="s">
        <v>279</v>
      </c>
      <c r="E39" s="26" t="s">
        <v>91</v>
      </c>
      <c r="F39" s="21" t="s">
        <v>146</v>
      </c>
      <c r="G39">
        <v>87</v>
      </c>
      <c r="H39">
        <v>90</v>
      </c>
      <c r="I39">
        <v>86</v>
      </c>
      <c r="J39">
        <v>86</v>
      </c>
      <c r="K39">
        <v>86</v>
      </c>
      <c r="L39">
        <v>93</v>
      </c>
      <c r="M39">
        <v>528</v>
      </c>
      <c r="N39">
        <v>3</v>
      </c>
      <c r="O39">
        <v>84</v>
      </c>
      <c r="P39">
        <v>94</v>
      </c>
      <c r="Q39">
        <v>94</v>
      </c>
      <c r="R39">
        <v>87</v>
      </c>
      <c r="S39">
        <v>92</v>
      </c>
      <c r="T39">
        <v>87</v>
      </c>
      <c r="U39">
        <v>538</v>
      </c>
      <c r="V39">
        <v>7</v>
      </c>
      <c r="W39">
        <v>1066</v>
      </c>
      <c r="X39">
        <v>10</v>
      </c>
      <c r="Y39" s="11"/>
      <c r="Z39" s="21"/>
    </row>
    <row r="40" spans="1:26" x14ac:dyDescent="0.25">
      <c r="A40" s="1">
        <v>23</v>
      </c>
      <c r="B40" s="21">
        <f>230+(700)</f>
        <v>930</v>
      </c>
      <c r="C40" t="s">
        <v>270</v>
      </c>
      <c r="D40" t="s">
        <v>28</v>
      </c>
      <c r="E40" s="26" t="s">
        <v>89</v>
      </c>
      <c r="F40" s="21" t="s">
        <v>94</v>
      </c>
      <c r="G40">
        <v>88</v>
      </c>
      <c r="H40">
        <v>91</v>
      </c>
      <c r="I40">
        <v>86</v>
      </c>
      <c r="J40">
        <v>92</v>
      </c>
      <c r="K40">
        <v>89</v>
      </c>
      <c r="L40">
        <v>89</v>
      </c>
      <c r="M40">
        <v>535</v>
      </c>
      <c r="N40">
        <v>5</v>
      </c>
      <c r="O40">
        <v>88</v>
      </c>
      <c r="P40">
        <v>84</v>
      </c>
      <c r="Q40">
        <v>88</v>
      </c>
      <c r="R40">
        <v>94</v>
      </c>
      <c r="S40">
        <v>91</v>
      </c>
      <c r="T40">
        <v>86</v>
      </c>
      <c r="U40">
        <v>531</v>
      </c>
      <c r="V40">
        <v>1</v>
      </c>
      <c r="W40">
        <v>1066</v>
      </c>
      <c r="X40">
        <v>6</v>
      </c>
    </row>
    <row r="41" spans="1:26" x14ac:dyDescent="0.25">
      <c r="A41" s="1">
        <v>24</v>
      </c>
      <c r="B41" s="21">
        <f>243+(700)</f>
        <v>943</v>
      </c>
      <c r="C41" t="s">
        <v>125</v>
      </c>
      <c r="D41" t="s">
        <v>124</v>
      </c>
      <c r="E41" s="26" t="s">
        <v>89</v>
      </c>
      <c r="F41" s="21" t="s">
        <v>120</v>
      </c>
      <c r="G41">
        <v>93</v>
      </c>
      <c r="H41">
        <v>87</v>
      </c>
      <c r="I41">
        <v>92</v>
      </c>
      <c r="J41">
        <v>92</v>
      </c>
      <c r="K41">
        <v>90</v>
      </c>
      <c r="L41">
        <v>85</v>
      </c>
      <c r="M41">
        <v>539</v>
      </c>
      <c r="N41">
        <v>7</v>
      </c>
      <c r="O41">
        <v>87</v>
      </c>
      <c r="P41">
        <v>84</v>
      </c>
      <c r="Q41">
        <v>86</v>
      </c>
      <c r="R41">
        <v>89</v>
      </c>
      <c r="S41">
        <v>89</v>
      </c>
      <c r="T41">
        <v>89</v>
      </c>
      <c r="U41">
        <v>524</v>
      </c>
      <c r="V41">
        <v>5</v>
      </c>
      <c r="W41">
        <v>1063</v>
      </c>
      <c r="X41">
        <v>12</v>
      </c>
    </row>
    <row r="42" spans="1:26" x14ac:dyDescent="0.25">
      <c r="A42" s="1">
        <v>25</v>
      </c>
      <c r="B42" s="21">
        <f>214+(700)</f>
        <v>914</v>
      </c>
      <c r="C42" t="s">
        <v>299</v>
      </c>
      <c r="D42" t="s">
        <v>298</v>
      </c>
      <c r="E42" s="26" t="s">
        <v>122</v>
      </c>
      <c r="F42" s="21" t="s">
        <v>117</v>
      </c>
      <c r="G42">
        <v>86</v>
      </c>
      <c r="H42">
        <v>89</v>
      </c>
      <c r="I42">
        <v>87</v>
      </c>
      <c r="J42">
        <v>94</v>
      </c>
      <c r="K42">
        <v>85</v>
      </c>
      <c r="L42">
        <v>94</v>
      </c>
      <c r="M42">
        <v>535</v>
      </c>
      <c r="N42">
        <v>5</v>
      </c>
      <c r="O42">
        <v>87</v>
      </c>
      <c r="P42">
        <v>88</v>
      </c>
      <c r="Q42">
        <v>91</v>
      </c>
      <c r="R42">
        <v>85</v>
      </c>
      <c r="S42">
        <v>89</v>
      </c>
      <c r="T42">
        <v>88</v>
      </c>
      <c r="U42">
        <v>528</v>
      </c>
      <c r="V42">
        <v>4</v>
      </c>
      <c r="W42">
        <v>1063</v>
      </c>
      <c r="X42">
        <v>9</v>
      </c>
    </row>
    <row r="43" spans="1:26" x14ac:dyDescent="0.25">
      <c r="A43" s="1">
        <v>26</v>
      </c>
      <c r="B43" s="21">
        <f>241+(700)</f>
        <v>941</v>
      </c>
      <c r="C43" t="s">
        <v>5</v>
      </c>
      <c r="D43" t="s">
        <v>116</v>
      </c>
      <c r="E43" s="26" t="s">
        <v>91</v>
      </c>
      <c r="F43" s="21" t="s">
        <v>117</v>
      </c>
      <c r="G43">
        <v>89</v>
      </c>
      <c r="H43">
        <v>90</v>
      </c>
      <c r="I43">
        <v>86</v>
      </c>
      <c r="J43">
        <v>88</v>
      </c>
      <c r="K43">
        <v>88</v>
      </c>
      <c r="L43">
        <v>90</v>
      </c>
      <c r="M43">
        <v>531</v>
      </c>
      <c r="N43">
        <v>7</v>
      </c>
      <c r="O43">
        <v>87</v>
      </c>
      <c r="P43">
        <v>89</v>
      </c>
      <c r="Q43">
        <v>87</v>
      </c>
      <c r="R43">
        <v>84</v>
      </c>
      <c r="S43">
        <v>96</v>
      </c>
      <c r="T43">
        <v>88</v>
      </c>
      <c r="U43">
        <v>531</v>
      </c>
      <c r="V43">
        <v>6</v>
      </c>
      <c r="W43">
        <v>1062</v>
      </c>
      <c r="X43">
        <v>13</v>
      </c>
    </row>
    <row r="44" spans="1:26" x14ac:dyDescent="0.25">
      <c r="A44" s="1">
        <v>27</v>
      </c>
      <c r="B44" s="21">
        <f>190+(700)</f>
        <v>890</v>
      </c>
      <c r="C44" t="s">
        <v>321</v>
      </c>
      <c r="D44" t="s">
        <v>320</v>
      </c>
      <c r="E44" s="26" t="s">
        <v>91</v>
      </c>
      <c r="F44" s="21" t="s">
        <v>191</v>
      </c>
      <c r="G44">
        <v>85</v>
      </c>
      <c r="H44">
        <v>86</v>
      </c>
      <c r="I44">
        <v>86</v>
      </c>
      <c r="J44">
        <v>88</v>
      </c>
      <c r="K44">
        <v>88</v>
      </c>
      <c r="L44">
        <v>91</v>
      </c>
      <c r="M44">
        <v>524</v>
      </c>
      <c r="N44">
        <v>5</v>
      </c>
      <c r="O44">
        <v>92</v>
      </c>
      <c r="P44">
        <v>92</v>
      </c>
      <c r="Q44">
        <v>92</v>
      </c>
      <c r="R44">
        <v>85</v>
      </c>
      <c r="S44">
        <v>85</v>
      </c>
      <c r="T44">
        <v>90</v>
      </c>
      <c r="U44">
        <v>536</v>
      </c>
      <c r="V44">
        <v>7</v>
      </c>
      <c r="W44">
        <v>1060</v>
      </c>
      <c r="X44">
        <v>12</v>
      </c>
    </row>
    <row r="45" spans="1:26" x14ac:dyDescent="0.25">
      <c r="A45" s="1">
        <v>28</v>
      </c>
      <c r="B45" s="21">
        <f>210+(700)</f>
        <v>910</v>
      </c>
      <c r="C45" t="s">
        <v>128</v>
      </c>
      <c r="D45" t="s">
        <v>64</v>
      </c>
      <c r="E45" s="26" t="s">
        <v>89</v>
      </c>
      <c r="F45" s="21" t="s">
        <v>110</v>
      </c>
      <c r="G45">
        <v>90</v>
      </c>
      <c r="H45">
        <v>91</v>
      </c>
      <c r="I45">
        <v>88</v>
      </c>
      <c r="J45">
        <v>86</v>
      </c>
      <c r="K45">
        <v>90</v>
      </c>
      <c r="L45">
        <v>92</v>
      </c>
      <c r="M45">
        <v>537</v>
      </c>
      <c r="N45">
        <v>7</v>
      </c>
      <c r="O45">
        <v>87</v>
      </c>
      <c r="P45">
        <v>87</v>
      </c>
      <c r="Q45">
        <v>83</v>
      </c>
      <c r="R45">
        <v>88</v>
      </c>
      <c r="S45">
        <v>88</v>
      </c>
      <c r="T45">
        <v>88</v>
      </c>
      <c r="U45">
        <v>521</v>
      </c>
      <c r="V45">
        <v>5</v>
      </c>
      <c r="W45">
        <v>1058</v>
      </c>
      <c r="X45">
        <v>12</v>
      </c>
      <c r="Y45" s="11"/>
      <c r="Z45" s="21"/>
    </row>
    <row r="46" spans="1:26" x14ac:dyDescent="0.25">
      <c r="A46" s="1">
        <v>29</v>
      </c>
      <c r="B46" s="21">
        <v>835</v>
      </c>
      <c r="C46" t="s">
        <v>34</v>
      </c>
      <c r="D46" t="s">
        <v>10</v>
      </c>
      <c r="E46" s="26" t="s">
        <v>122</v>
      </c>
      <c r="F46" s="21" t="s">
        <v>110</v>
      </c>
      <c r="G46">
        <v>89</v>
      </c>
      <c r="H46">
        <v>86</v>
      </c>
      <c r="I46">
        <v>91</v>
      </c>
      <c r="J46">
        <v>90</v>
      </c>
      <c r="K46">
        <v>88</v>
      </c>
      <c r="L46">
        <v>89</v>
      </c>
      <c r="M46">
        <v>533</v>
      </c>
      <c r="N46">
        <v>3</v>
      </c>
      <c r="O46">
        <v>88</v>
      </c>
      <c r="P46">
        <v>91</v>
      </c>
      <c r="Q46">
        <v>86</v>
      </c>
      <c r="R46">
        <v>83</v>
      </c>
      <c r="S46">
        <v>89</v>
      </c>
      <c r="T46">
        <v>87</v>
      </c>
      <c r="U46">
        <v>524</v>
      </c>
      <c r="V46">
        <v>5</v>
      </c>
      <c r="W46">
        <v>1057</v>
      </c>
      <c r="X46">
        <v>8</v>
      </c>
      <c r="Y46" s="11"/>
      <c r="Z46" s="21"/>
    </row>
    <row r="47" spans="1:26" x14ac:dyDescent="0.25">
      <c r="A47" s="1">
        <v>30</v>
      </c>
      <c r="B47" s="21">
        <f>207+(700)</f>
        <v>907</v>
      </c>
      <c r="C47" t="s">
        <v>330</v>
      </c>
      <c r="D47" t="s">
        <v>329</v>
      </c>
      <c r="E47" s="26" t="s">
        <v>89</v>
      </c>
      <c r="F47" s="21" t="s">
        <v>331</v>
      </c>
      <c r="G47">
        <v>84</v>
      </c>
      <c r="H47">
        <v>87</v>
      </c>
      <c r="I47">
        <v>87</v>
      </c>
      <c r="J47">
        <v>92</v>
      </c>
      <c r="K47">
        <v>86</v>
      </c>
      <c r="L47">
        <v>85</v>
      </c>
      <c r="M47">
        <v>521</v>
      </c>
      <c r="N47">
        <v>5</v>
      </c>
      <c r="O47">
        <v>94</v>
      </c>
      <c r="P47">
        <v>85</v>
      </c>
      <c r="Q47">
        <v>89</v>
      </c>
      <c r="R47">
        <v>88</v>
      </c>
      <c r="S47">
        <v>85</v>
      </c>
      <c r="T47">
        <v>94</v>
      </c>
      <c r="U47">
        <v>535</v>
      </c>
      <c r="V47">
        <v>7</v>
      </c>
      <c r="W47">
        <v>1056</v>
      </c>
      <c r="X47">
        <v>12</v>
      </c>
    </row>
    <row r="48" spans="1:26" x14ac:dyDescent="0.25">
      <c r="A48" s="1">
        <v>31</v>
      </c>
      <c r="B48" s="21">
        <f>219+(700)</f>
        <v>919</v>
      </c>
      <c r="C48" t="s">
        <v>259</v>
      </c>
      <c r="D48" t="s">
        <v>258</v>
      </c>
      <c r="E48" s="26" t="s">
        <v>89</v>
      </c>
      <c r="F48" s="21" t="s">
        <v>94</v>
      </c>
      <c r="G48">
        <v>93</v>
      </c>
      <c r="H48">
        <v>89</v>
      </c>
      <c r="I48">
        <v>88</v>
      </c>
      <c r="J48">
        <v>90</v>
      </c>
      <c r="K48">
        <v>89</v>
      </c>
      <c r="L48">
        <v>86</v>
      </c>
      <c r="M48">
        <v>535</v>
      </c>
      <c r="N48">
        <v>5</v>
      </c>
      <c r="O48">
        <v>88</v>
      </c>
      <c r="P48">
        <v>89</v>
      </c>
      <c r="Q48">
        <v>86</v>
      </c>
      <c r="R48">
        <v>85</v>
      </c>
      <c r="S48">
        <v>88</v>
      </c>
      <c r="T48">
        <v>85</v>
      </c>
      <c r="U48">
        <v>521</v>
      </c>
      <c r="V48">
        <v>5</v>
      </c>
      <c r="W48">
        <v>1056</v>
      </c>
      <c r="X48">
        <v>10</v>
      </c>
      <c r="Y48" s="11"/>
      <c r="Z48" s="21"/>
    </row>
    <row r="49" spans="1:26" x14ac:dyDescent="0.25">
      <c r="A49" s="1">
        <v>32</v>
      </c>
      <c r="B49" s="21">
        <f>245+(700)</f>
        <v>945</v>
      </c>
      <c r="C49" t="s">
        <v>0</v>
      </c>
      <c r="D49" t="s">
        <v>22</v>
      </c>
      <c r="E49" s="26" t="s">
        <v>89</v>
      </c>
      <c r="F49" s="21" t="s">
        <v>95</v>
      </c>
      <c r="G49">
        <v>88</v>
      </c>
      <c r="H49">
        <v>81</v>
      </c>
      <c r="I49">
        <v>87</v>
      </c>
      <c r="J49">
        <v>82</v>
      </c>
      <c r="K49">
        <v>93</v>
      </c>
      <c r="L49">
        <v>90</v>
      </c>
      <c r="M49">
        <v>521</v>
      </c>
      <c r="N49">
        <v>6</v>
      </c>
      <c r="O49">
        <v>90</v>
      </c>
      <c r="P49">
        <v>93</v>
      </c>
      <c r="Q49">
        <v>87</v>
      </c>
      <c r="R49">
        <v>88</v>
      </c>
      <c r="S49">
        <v>89</v>
      </c>
      <c r="T49">
        <v>87</v>
      </c>
      <c r="U49">
        <v>534</v>
      </c>
      <c r="V49">
        <v>5</v>
      </c>
      <c r="W49">
        <v>1055</v>
      </c>
      <c r="X49">
        <v>11</v>
      </c>
    </row>
    <row r="50" spans="1:26" x14ac:dyDescent="0.25">
      <c r="A50" s="1">
        <v>33</v>
      </c>
      <c r="B50" s="21">
        <f>234+(700)</f>
        <v>934</v>
      </c>
      <c r="C50" t="s">
        <v>308</v>
      </c>
      <c r="D50" t="s">
        <v>307</v>
      </c>
      <c r="E50" s="26" t="s">
        <v>89</v>
      </c>
      <c r="F50" s="21" t="s">
        <v>117</v>
      </c>
      <c r="G50">
        <v>86</v>
      </c>
      <c r="H50">
        <v>90</v>
      </c>
      <c r="I50">
        <v>90</v>
      </c>
      <c r="J50">
        <v>90</v>
      </c>
      <c r="K50">
        <v>81</v>
      </c>
      <c r="L50">
        <v>88</v>
      </c>
      <c r="M50">
        <v>525</v>
      </c>
      <c r="N50">
        <v>5</v>
      </c>
      <c r="O50">
        <v>90</v>
      </c>
      <c r="P50">
        <v>86</v>
      </c>
      <c r="Q50">
        <v>87</v>
      </c>
      <c r="R50">
        <v>89</v>
      </c>
      <c r="S50">
        <v>90</v>
      </c>
      <c r="T50">
        <v>88</v>
      </c>
      <c r="U50">
        <v>530</v>
      </c>
      <c r="V50">
        <v>5</v>
      </c>
      <c r="W50">
        <v>1055</v>
      </c>
      <c r="X50">
        <v>10</v>
      </c>
    </row>
    <row r="51" spans="1:26" x14ac:dyDescent="0.25">
      <c r="A51" s="1">
        <v>34</v>
      </c>
      <c r="B51" s="21">
        <f>203+(700)</f>
        <v>903</v>
      </c>
      <c r="C51" t="s">
        <v>338</v>
      </c>
      <c r="D51" t="s">
        <v>337</v>
      </c>
      <c r="E51" s="26" t="s">
        <v>91</v>
      </c>
      <c r="F51" s="21" t="s">
        <v>146</v>
      </c>
      <c r="G51">
        <v>91</v>
      </c>
      <c r="H51">
        <v>91</v>
      </c>
      <c r="I51">
        <v>86</v>
      </c>
      <c r="J51">
        <v>87</v>
      </c>
      <c r="K51">
        <v>86</v>
      </c>
      <c r="L51">
        <v>86</v>
      </c>
      <c r="M51">
        <v>527</v>
      </c>
      <c r="N51">
        <v>6</v>
      </c>
      <c r="O51">
        <v>90</v>
      </c>
      <c r="P51">
        <v>85</v>
      </c>
      <c r="Q51">
        <v>87</v>
      </c>
      <c r="R51">
        <v>88</v>
      </c>
      <c r="S51">
        <v>87</v>
      </c>
      <c r="T51">
        <v>88</v>
      </c>
      <c r="U51">
        <v>525</v>
      </c>
      <c r="V51">
        <v>6</v>
      </c>
      <c r="W51">
        <v>1052</v>
      </c>
      <c r="X51">
        <v>12</v>
      </c>
      <c r="Y51" s="11"/>
      <c r="Z51" s="21"/>
    </row>
    <row r="52" spans="1:26" x14ac:dyDescent="0.25">
      <c r="A52" s="1">
        <v>35</v>
      </c>
      <c r="B52" s="21">
        <f>239+(700)</f>
        <v>939</v>
      </c>
      <c r="C52" t="s">
        <v>112</v>
      </c>
      <c r="D52" t="s">
        <v>111</v>
      </c>
      <c r="E52" s="26" t="s">
        <v>89</v>
      </c>
      <c r="F52" s="21" t="s">
        <v>99</v>
      </c>
      <c r="G52">
        <v>91</v>
      </c>
      <c r="H52">
        <v>89</v>
      </c>
      <c r="I52">
        <v>90</v>
      </c>
      <c r="J52">
        <v>86</v>
      </c>
      <c r="K52">
        <v>85</v>
      </c>
      <c r="L52">
        <v>90</v>
      </c>
      <c r="M52">
        <v>531</v>
      </c>
      <c r="N52">
        <v>2</v>
      </c>
      <c r="O52">
        <v>86</v>
      </c>
      <c r="P52">
        <v>87</v>
      </c>
      <c r="Q52">
        <v>88</v>
      </c>
      <c r="R52">
        <v>86</v>
      </c>
      <c r="S52">
        <v>84</v>
      </c>
      <c r="T52">
        <v>89</v>
      </c>
      <c r="U52">
        <v>520</v>
      </c>
      <c r="V52">
        <v>6</v>
      </c>
      <c r="W52">
        <v>1051</v>
      </c>
      <c r="X52">
        <v>8</v>
      </c>
    </row>
    <row r="53" spans="1:26" x14ac:dyDescent="0.25">
      <c r="A53" s="1">
        <v>36</v>
      </c>
      <c r="B53" s="21">
        <f>198+(700)</f>
        <v>898</v>
      </c>
      <c r="C53" t="s">
        <v>274</v>
      </c>
      <c r="D53" t="s">
        <v>273</v>
      </c>
      <c r="E53" s="26" t="s">
        <v>89</v>
      </c>
      <c r="F53" s="21" t="s">
        <v>117</v>
      </c>
      <c r="G53">
        <v>88</v>
      </c>
      <c r="H53">
        <v>91</v>
      </c>
      <c r="I53">
        <v>87</v>
      </c>
      <c r="J53">
        <v>92</v>
      </c>
      <c r="K53">
        <v>92</v>
      </c>
      <c r="L53">
        <v>88</v>
      </c>
      <c r="M53">
        <v>538</v>
      </c>
      <c r="N53">
        <v>7</v>
      </c>
      <c r="O53">
        <v>87</v>
      </c>
      <c r="P53">
        <v>81</v>
      </c>
      <c r="Q53">
        <v>85</v>
      </c>
      <c r="R53">
        <v>86</v>
      </c>
      <c r="S53">
        <v>89</v>
      </c>
      <c r="T53">
        <v>84</v>
      </c>
      <c r="U53">
        <v>512</v>
      </c>
      <c r="V53">
        <v>4</v>
      </c>
      <c r="W53">
        <v>1050</v>
      </c>
      <c r="X53">
        <v>11</v>
      </c>
    </row>
    <row r="54" spans="1:26" x14ac:dyDescent="0.25">
      <c r="A54" s="1">
        <v>37</v>
      </c>
      <c r="B54" s="21">
        <f>229+(700)</f>
        <v>929</v>
      </c>
      <c r="C54" t="s">
        <v>278</v>
      </c>
      <c r="D54" t="s">
        <v>28</v>
      </c>
      <c r="E54" s="26" t="s">
        <v>122</v>
      </c>
      <c r="F54" s="21" t="s">
        <v>94</v>
      </c>
      <c r="G54">
        <v>90</v>
      </c>
      <c r="H54">
        <v>84</v>
      </c>
      <c r="I54">
        <v>87</v>
      </c>
      <c r="J54">
        <v>87</v>
      </c>
      <c r="K54">
        <v>90</v>
      </c>
      <c r="L54">
        <v>86</v>
      </c>
      <c r="M54">
        <v>524</v>
      </c>
      <c r="N54">
        <v>3</v>
      </c>
      <c r="O54">
        <v>88</v>
      </c>
      <c r="P54">
        <v>91</v>
      </c>
      <c r="Q54">
        <v>90</v>
      </c>
      <c r="R54">
        <v>86</v>
      </c>
      <c r="S54">
        <v>84</v>
      </c>
      <c r="T54">
        <v>87</v>
      </c>
      <c r="U54">
        <v>526</v>
      </c>
      <c r="V54">
        <v>4</v>
      </c>
      <c r="W54">
        <v>1050</v>
      </c>
      <c r="X54">
        <v>7</v>
      </c>
      <c r="Y54" s="11"/>
      <c r="Z54" s="21"/>
    </row>
    <row r="55" spans="1:26" x14ac:dyDescent="0.25">
      <c r="A55" s="1">
        <v>38</v>
      </c>
      <c r="B55" s="21">
        <f>223+(700)</f>
        <v>923</v>
      </c>
      <c r="C55" t="s">
        <v>34</v>
      </c>
      <c r="D55" t="s">
        <v>306</v>
      </c>
      <c r="E55" s="26" t="s">
        <v>91</v>
      </c>
      <c r="F55" s="21" t="s">
        <v>196</v>
      </c>
      <c r="G55">
        <v>91</v>
      </c>
      <c r="H55">
        <v>82</v>
      </c>
      <c r="I55">
        <v>88</v>
      </c>
      <c r="J55">
        <v>83</v>
      </c>
      <c r="K55">
        <v>87</v>
      </c>
      <c r="L55">
        <v>88</v>
      </c>
      <c r="M55">
        <v>519</v>
      </c>
      <c r="N55">
        <v>2</v>
      </c>
      <c r="O55">
        <v>92</v>
      </c>
      <c r="P55">
        <v>89</v>
      </c>
      <c r="Q55">
        <v>85</v>
      </c>
      <c r="R55">
        <v>89</v>
      </c>
      <c r="S55">
        <v>87</v>
      </c>
      <c r="T55">
        <v>89</v>
      </c>
      <c r="U55">
        <v>531</v>
      </c>
      <c r="V55">
        <v>2</v>
      </c>
      <c r="W55">
        <v>1050</v>
      </c>
      <c r="X55">
        <v>4</v>
      </c>
    </row>
    <row r="56" spans="1:26" x14ac:dyDescent="0.25">
      <c r="A56" s="1">
        <v>39</v>
      </c>
      <c r="B56" s="21">
        <f>231+(700)</f>
        <v>931</v>
      </c>
      <c r="C56" t="s">
        <v>310</v>
      </c>
      <c r="D56" t="s">
        <v>309</v>
      </c>
      <c r="E56" s="26" t="s">
        <v>89</v>
      </c>
      <c r="F56" s="21" t="s">
        <v>185</v>
      </c>
      <c r="G56">
        <v>82</v>
      </c>
      <c r="H56">
        <v>90</v>
      </c>
      <c r="I56">
        <v>90</v>
      </c>
      <c r="J56">
        <v>87</v>
      </c>
      <c r="K56">
        <v>91</v>
      </c>
      <c r="L56">
        <v>89</v>
      </c>
      <c r="M56">
        <v>529</v>
      </c>
      <c r="N56">
        <v>5</v>
      </c>
      <c r="O56">
        <v>84</v>
      </c>
      <c r="P56">
        <v>88</v>
      </c>
      <c r="Q56">
        <v>86</v>
      </c>
      <c r="R56">
        <v>88</v>
      </c>
      <c r="S56">
        <v>84</v>
      </c>
      <c r="T56">
        <v>89</v>
      </c>
      <c r="U56">
        <v>519</v>
      </c>
      <c r="V56">
        <v>9</v>
      </c>
      <c r="W56">
        <v>1048</v>
      </c>
      <c r="X56">
        <v>14</v>
      </c>
    </row>
    <row r="57" spans="1:26" x14ac:dyDescent="0.25">
      <c r="A57" s="1">
        <v>40</v>
      </c>
      <c r="B57" s="21">
        <f>244+(700)</f>
        <v>944</v>
      </c>
      <c r="C57" t="s">
        <v>32</v>
      </c>
      <c r="D57" t="s">
        <v>100</v>
      </c>
      <c r="E57" s="26" t="s">
        <v>89</v>
      </c>
      <c r="F57" s="21" t="s">
        <v>95</v>
      </c>
      <c r="G57">
        <v>88</v>
      </c>
      <c r="H57">
        <v>83</v>
      </c>
      <c r="I57">
        <v>89</v>
      </c>
      <c r="J57">
        <v>86</v>
      </c>
      <c r="K57">
        <v>88</v>
      </c>
      <c r="L57">
        <v>84</v>
      </c>
      <c r="M57">
        <v>518</v>
      </c>
      <c r="N57">
        <v>0</v>
      </c>
      <c r="O57">
        <v>92</v>
      </c>
      <c r="P57">
        <v>92</v>
      </c>
      <c r="Q57">
        <v>87</v>
      </c>
      <c r="R57">
        <v>87</v>
      </c>
      <c r="S57">
        <v>91</v>
      </c>
      <c r="T57">
        <v>81</v>
      </c>
      <c r="U57">
        <v>530</v>
      </c>
      <c r="V57">
        <v>5</v>
      </c>
      <c r="W57">
        <v>1048</v>
      </c>
      <c r="X57">
        <v>5</v>
      </c>
      <c r="Y57" s="11"/>
      <c r="Z57" s="21"/>
    </row>
    <row r="58" spans="1:26" x14ac:dyDescent="0.25">
      <c r="A58" s="1">
        <v>41</v>
      </c>
      <c r="B58" s="21">
        <f>197+(700)</f>
        <v>897</v>
      </c>
      <c r="C58" t="s">
        <v>79</v>
      </c>
      <c r="D58" t="s">
        <v>96</v>
      </c>
      <c r="E58" s="26" t="s">
        <v>91</v>
      </c>
      <c r="F58" s="21" t="s">
        <v>95</v>
      </c>
      <c r="G58">
        <v>87</v>
      </c>
      <c r="H58">
        <v>84</v>
      </c>
      <c r="I58">
        <v>87</v>
      </c>
      <c r="J58">
        <v>86</v>
      </c>
      <c r="K58">
        <v>91</v>
      </c>
      <c r="L58">
        <v>87</v>
      </c>
      <c r="M58">
        <v>522</v>
      </c>
      <c r="N58">
        <v>5</v>
      </c>
      <c r="O58">
        <v>83</v>
      </c>
      <c r="P58">
        <v>86</v>
      </c>
      <c r="Q58">
        <v>84</v>
      </c>
      <c r="R58">
        <v>88</v>
      </c>
      <c r="S58">
        <v>86</v>
      </c>
      <c r="T58">
        <v>93</v>
      </c>
      <c r="U58">
        <v>520</v>
      </c>
      <c r="V58">
        <v>5</v>
      </c>
      <c r="W58">
        <v>1042</v>
      </c>
      <c r="X58">
        <v>10</v>
      </c>
    </row>
    <row r="59" spans="1:26" x14ac:dyDescent="0.25">
      <c r="A59" s="1">
        <v>42</v>
      </c>
      <c r="B59" s="21">
        <f>225+(700)</f>
        <v>925</v>
      </c>
      <c r="C59" t="s">
        <v>324</v>
      </c>
      <c r="D59" t="s">
        <v>78</v>
      </c>
      <c r="E59" s="26" t="s">
        <v>89</v>
      </c>
      <c r="F59" s="21" t="s">
        <v>134</v>
      </c>
      <c r="G59">
        <v>92</v>
      </c>
      <c r="H59">
        <v>88</v>
      </c>
      <c r="I59">
        <v>86</v>
      </c>
      <c r="J59">
        <v>85</v>
      </c>
      <c r="K59">
        <v>89</v>
      </c>
      <c r="L59">
        <v>84</v>
      </c>
      <c r="M59">
        <v>524</v>
      </c>
      <c r="N59">
        <v>6</v>
      </c>
      <c r="O59">
        <v>89</v>
      </c>
      <c r="P59">
        <v>82</v>
      </c>
      <c r="Q59">
        <v>91</v>
      </c>
      <c r="R59">
        <v>89</v>
      </c>
      <c r="S59">
        <v>83</v>
      </c>
      <c r="T59">
        <v>83</v>
      </c>
      <c r="U59">
        <v>517</v>
      </c>
      <c r="V59">
        <v>3</v>
      </c>
      <c r="W59">
        <v>1041</v>
      </c>
      <c r="X59">
        <v>9</v>
      </c>
    </row>
    <row r="60" spans="1:26" x14ac:dyDescent="0.25">
      <c r="A60" s="1">
        <v>43</v>
      </c>
      <c r="B60" s="21">
        <f>246+(700)</f>
        <v>946</v>
      </c>
      <c r="C60" t="s">
        <v>102</v>
      </c>
      <c r="D60" t="s">
        <v>101</v>
      </c>
      <c r="E60" s="26" t="s">
        <v>89</v>
      </c>
      <c r="F60" s="21" t="s">
        <v>103</v>
      </c>
      <c r="G60">
        <v>84</v>
      </c>
      <c r="H60">
        <v>90</v>
      </c>
      <c r="I60">
        <v>90</v>
      </c>
      <c r="J60">
        <v>87</v>
      </c>
      <c r="K60">
        <v>83</v>
      </c>
      <c r="L60">
        <v>82</v>
      </c>
      <c r="M60">
        <v>516</v>
      </c>
      <c r="N60">
        <v>5</v>
      </c>
      <c r="O60">
        <v>80</v>
      </c>
      <c r="P60">
        <v>88</v>
      </c>
      <c r="Q60">
        <v>93</v>
      </c>
      <c r="R60">
        <v>87</v>
      </c>
      <c r="S60">
        <v>89</v>
      </c>
      <c r="T60">
        <v>85</v>
      </c>
      <c r="U60">
        <v>522</v>
      </c>
      <c r="V60">
        <v>6</v>
      </c>
      <c r="W60">
        <v>1038</v>
      </c>
      <c r="X60">
        <v>11</v>
      </c>
      <c r="Y60" s="11"/>
      <c r="Z60" s="21"/>
    </row>
    <row r="61" spans="1:26" x14ac:dyDescent="0.25">
      <c r="A61" s="1">
        <v>44</v>
      </c>
      <c r="B61" s="21">
        <f>226+(700)</f>
        <v>926</v>
      </c>
      <c r="C61" t="s">
        <v>257</v>
      </c>
      <c r="D61" t="s">
        <v>256</v>
      </c>
      <c r="E61" s="26" t="s">
        <v>89</v>
      </c>
      <c r="F61" s="21" t="s">
        <v>139</v>
      </c>
      <c r="G61">
        <v>85</v>
      </c>
      <c r="H61">
        <v>85</v>
      </c>
      <c r="I61">
        <v>88</v>
      </c>
      <c r="J61">
        <v>83</v>
      </c>
      <c r="K61">
        <v>80</v>
      </c>
      <c r="L61">
        <v>85</v>
      </c>
      <c r="M61">
        <v>506</v>
      </c>
      <c r="N61">
        <v>5</v>
      </c>
      <c r="O61">
        <v>84</v>
      </c>
      <c r="P61">
        <v>86</v>
      </c>
      <c r="Q61">
        <v>89</v>
      </c>
      <c r="R61">
        <v>88</v>
      </c>
      <c r="S61">
        <v>94</v>
      </c>
      <c r="T61">
        <v>87</v>
      </c>
      <c r="U61">
        <v>528</v>
      </c>
      <c r="V61">
        <v>8</v>
      </c>
      <c r="W61">
        <v>1034</v>
      </c>
      <c r="X61">
        <v>13</v>
      </c>
      <c r="Y61" s="11"/>
      <c r="Z61" s="21"/>
    </row>
    <row r="62" spans="1:26" x14ac:dyDescent="0.25">
      <c r="A62" s="1">
        <v>45</v>
      </c>
      <c r="B62" s="21">
        <f>221+(700)</f>
        <v>921</v>
      </c>
      <c r="C62" t="s">
        <v>0</v>
      </c>
      <c r="D62" t="s">
        <v>335</v>
      </c>
      <c r="E62" s="26" t="s">
        <v>91</v>
      </c>
      <c r="F62" s="21" t="s">
        <v>127</v>
      </c>
      <c r="G62">
        <v>91</v>
      </c>
      <c r="H62">
        <v>90</v>
      </c>
      <c r="I62">
        <v>83</v>
      </c>
      <c r="J62">
        <v>85</v>
      </c>
      <c r="K62">
        <v>80</v>
      </c>
      <c r="L62">
        <v>85</v>
      </c>
      <c r="M62">
        <v>514</v>
      </c>
      <c r="N62">
        <v>4</v>
      </c>
      <c r="O62">
        <v>88</v>
      </c>
      <c r="P62">
        <v>88</v>
      </c>
      <c r="Q62">
        <v>86</v>
      </c>
      <c r="R62">
        <v>87</v>
      </c>
      <c r="S62">
        <v>86</v>
      </c>
      <c r="T62">
        <v>85</v>
      </c>
      <c r="U62">
        <v>520</v>
      </c>
      <c r="V62">
        <v>5</v>
      </c>
      <c r="W62">
        <v>1034</v>
      </c>
      <c r="X62">
        <v>9</v>
      </c>
    </row>
    <row r="63" spans="1:26" x14ac:dyDescent="0.25">
      <c r="A63" s="1">
        <v>46</v>
      </c>
      <c r="B63" s="21">
        <f>177+(700)</f>
        <v>877</v>
      </c>
      <c r="C63" t="s">
        <v>282</v>
      </c>
      <c r="D63" t="s">
        <v>281</v>
      </c>
      <c r="E63" s="26" t="s">
        <v>91</v>
      </c>
      <c r="F63" s="21" t="s">
        <v>283</v>
      </c>
      <c r="G63">
        <v>86</v>
      </c>
      <c r="H63">
        <v>86</v>
      </c>
      <c r="I63">
        <v>93</v>
      </c>
      <c r="J63">
        <v>87</v>
      </c>
      <c r="K63">
        <v>77</v>
      </c>
      <c r="L63">
        <v>86</v>
      </c>
      <c r="M63">
        <v>515</v>
      </c>
      <c r="N63">
        <v>7</v>
      </c>
      <c r="O63">
        <v>87</v>
      </c>
      <c r="P63">
        <v>87</v>
      </c>
      <c r="Q63">
        <v>88</v>
      </c>
      <c r="R63">
        <v>89</v>
      </c>
      <c r="S63">
        <v>85</v>
      </c>
      <c r="T63">
        <v>81</v>
      </c>
      <c r="U63">
        <v>517</v>
      </c>
      <c r="V63">
        <v>4</v>
      </c>
      <c r="W63">
        <v>1032</v>
      </c>
      <c r="X63">
        <v>11</v>
      </c>
    </row>
    <row r="64" spans="1:26" x14ac:dyDescent="0.25">
      <c r="A64" s="1">
        <v>47</v>
      </c>
      <c r="B64" s="21">
        <f>217+(700)</f>
        <v>917</v>
      </c>
      <c r="C64" t="s">
        <v>295</v>
      </c>
      <c r="D64" t="s">
        <v>294</v>
      </c>
      <c r="E64" s="26" t="s">
        <v>89</v>
      </c>
      <c r="F64" s="21" t="s">
        <v>146</v>
      </c>
      <c r="G64">
        <v>84</v>
      </c>
      <c r="H64">
        <v>90</v>
      </c>
      <c r="I64">
        <v>84</v>
      </c>
      <c r="J64">
        <v>76</v>
      </c>
      <c r="K64">
        <v>85</v>
      </c>
      <c r="L64">
        <v>83</v>
      </c>
      <c r="M64">
        <v>502</v>
      </c>
      <c r="N64">
        <v>2</v>
      </c>
      <c r="O64">
        <v>88</v>
      </c>
      <c r="P64">
        <v>86</v>
      </c>
      <c r="Q64">
        <v>89</v>
      </c>
      <c r="R64">
        <v>90</v>
      </c>
      <c r="S64">
        <v>90</v>
      </c>
      <c r="T64">
        <v>85</v>
      </c>
      <c r="U64">
        <v>528</v>
      </c>
      <c r="V64">
        <v>3</v>
      </c>
      <c r="W64">
        <v>1030</v>
      </c>
      <c r="X64">
        <v>5</v>
      </c>
    </row>
    <row r="65" spans="1:26" x14ac:dyDescent="0.25">
      <c r="A65" s="1">
        <v>48</v>
      </c>
      <c r="B65" s="21">
        <f>240+(700)</f>
        <v>940</v>
      </c>
      <c r="C65" t="s">
        <v>80</v>
      </c>
      <c r="D65" t="s">
        <v>93</v>
      </c>
      <c r="E65" s="26" t="s">
        <v>89</v>
      </c>
      <c r="F65" s="21" t="s">
        <v>94</v>
      </c>
      <c r="G65">
        <v>87</v>
      </c>
      <c r="H65">
        <v>88</v>
      </c>
      <c r="I65">
        <v>86</v>
      </c>
      <c r="J65">
        <v>91</v>
      </c>
      <c r="K65">
        <v>85</v>
      </c>
      <c r="L65">
        <v>89</v>
      </c>
      <c r="M65">
        <v>526</v>
      </c>
      <c r="N65">
        <v>5</v>
      </c>
      <c r="O65">
        <v>87</v>
      </c>
      <c r="P65">
        <v>86</v>
      </c>
      <c r="Q65">
        <v>91</v>
      </c>
      <c r="R65">
        <v>83</v>
      </c>
      <c r="S65">
        <v>77</v>
      </c>
      <c r="T65">
        <v>79</v>
      </c>
      <c r="U65">
        <v>503</v>
      </c>
      <c r="V65">
        <v>3</v>
      </c>
      <c r="W65">
        <v>1029</v>
      </c>
      <c r="X65">
        <v>8</v>
      </c>
    </row>
    <row r="66" spans="1:26" x14ac:dyDescent="0.25">
      <c r="A66" s="1">
        <v>49</v>
      </c>
      <c r="B66" s="21">
        <f>205+(700)</f>
        <v>905</v>
      </c>
      <c r="C66" t="s">
        <v>347</v>
      </c>
      <c r="D66" t="s">
        <v>3</v>
      </c>
      <c r="E66" s="26" t="s">
        <v>122</v>
      </c>
      <c r="F66" s="21" t="s">
        <v>110</v>
      </c>
      <c r="G66">
        <v>83</v>
      </c>
      <c r="H66">
        <v>90</v>
      </c>
      <c r="I66">
        <v>92</v>
      </c>
      <c r="J66">
        <v>89</v>
      </c>
      <c r="K66">
        <v>87</v>
      </c>
      <c r="L66">
        <v>86</v>
      </c>
      <c r="M66">
        <v>527</v>
      </c>
      <c r="N66">
        <v>3</v>
      </c>
      <c r="O66">
        <v>81</v>
      </c>
      <c r="P66">
        <v>82</v>
      </c>
      <c r="Q66">
        <v>89</v>
      </c>
      <c r="R66">
        <v>90</v>
      </c>
      <c r="S66">
        <v>76</v>
      </c>
      <c r="T66">
        <v>83</v>
      </c>
      <c r="U66">
        <v>501</v>
      </c>
      <c r="V66">
        <v>4</v>
      </c>
      <c r="W66">
        <v>1028</v>
      </c>
      <c r="X66">
        <v>7</v>
      </c>
    </row>
    <row r="67" spans="1:26" x14ac:dyDescent="0.25">
      <c r="A67" s="1">
        <v>50</v>
      </c>
      <c r="B67" s="21">
        <f>180+(700)</f>
        <v>880</v>
      </c>
      <c r="C67" t="s">
        <v>268</v>
      </c>
      <c r="D67" t="s">
        <v>267</v>
      </c>
      <c r="E67" s="26" t="s">
        <v>91</v>
      </c>
      <c r="F67" s="21" t="s">
        <v>269</v>
      </c>
      <c r="G67">
        <v>87</v>
      </c>
      <c r="H67">
        <v>84</v>
      </c>
      <c r="I67">
        <v>87</v>
      </c>
      <c r="J67">
        <v>85</v>
      </c>
      <c r="K67">
        <v>86</v>
      </c>
      <c r="L67">
        <v>78</v>
      </c>
      <c r="M67">
        <v>507</v>
      </c>
      <c r="N67">
        <v>6</v>
      </c>
      <c r="O67">
        <v>90</v>
      </c>
      <c r="P67">
        <v>88</v>
      </c>
      <c r="Q67">
        <v>86</v>
      </c>
      <c r="R67">
        <v>92</v>
      </c>
      <c r="S67">
        <v>84</v>
      </c>
      <c r="T67">
        <v>78</v>
      </c>
      <c r="U67">
        <v>518</v>
      </c>
      <c r="V67">
        <v>9</v>
      </c>
      <c r="W67">
        <v>1025</v>
      </c>
      <c r="X67">
        <v>15</v>
      </c>
    </row>
    <row r="68" spans="1:26" x14ac:dyDescent="0.25">
      <c r="A68" s="1">
        <v>51</v>
      </c>
      <c r="B68" s="21">
        <f>215+(700)</f>
        <v>915</v>
      </c>
      <c r="C68" t="s">
        <v>88</v>
      </c>
      <c r="D68" t="s">
        <v>78</v>
      </c>
      <c r="E68" s="26" t="s">
        <v>89</v>
      </c>
      <c r="F68" s="21" t="s">
        <v>90</v>
      </c>
      <c r="G68">
        <v>79</v>
      </c>
      <c r="H68">
        <v>86</v>
      </c>
      <c r="I68">
        <v>86</v>
      </c>
      <c r="J68">
        <v>86</v>
      </c>
      <c r="K68">
        <v>90</v>
      </c>
      <c r="L68">
        <v>83</v>
      </c>
      <c r="M68">
        <v>510</v>
      </c>
      <c r="N68">
        <v>3</v>
      </c>
      <c r="O68">
        <v>86</v>
      </c>
      <c r="P68">
        <v>88</v>
      </c>
      <c r="Q68">
        <v>83</v>
      </c>
      <c r="R68">
        <v>87</v>
      </c>
      <c r="S68">
        <v>83</v>
      </c>
      <c r="T68">
        <v>88</v>
      </c>
      <c r="U68">
        <v>515</v>
      </c>
      <c r="V68">
        <v>6</v>
      </c>
      <c r="W68">
        <v>1025</v>
      </c>
      <c r="X68">
        <v>9</v>
      </c>
      <c r="Y68" s="11"/>
      <c r="Z68" s="21"/>
    </row>
    <row r="69" spans="1:26" x14ac:dyDescent="0.25">
      <c r="A69" s="1">
        <v>52</v>
      </c>
      <c r="B69" s="21">
        <f>201+(700)</f>
        <v>901</v>
      </c>
      <c r="C69" t="s">
        <v>293</v>
      </c>
      <c r="D69" t="s">
        <v>292</v>
      </c>
      <c r="E69" s="26" t="s">
        <v>89</v>
      </c>
      <c r="F69" s="21" t="s">
        <v>99</v>
      </c>
      <c r="G69">
        <v>84</v>
      </c>
      <c r="H69">
        <v>83</v>
      </c>
      <c r="I69">
        <v>82</v>
      </c>
      <c r="J69">
        <v>91</v>
      </c>
      <c r="K69">
        <v>87</v>
      </c>
      <c r="L69">
        <v>83</v>
      </c>
      <c r="M69">
        <v>510</v>
      </c>
      <c r="N69">
        <v>4</v>
      </c>
      <c r="O69">
        <v>85</v>
      </c>
      <c r="P69">
        <v>89</v>
      </c>
      <c r="Q69">
        <v>85</v>
      </c>
      <c r="R69">
        <v>82</v>
      </c>
      <c r="S69">
        <v>87</v>
      </c>
      <c r="T69">
        <v>87</v>
      </c>
      <c r="U69">
        <v>515</v>
      </c>
      <c r="V69">
        <v>3</v>
      </c>
      <c r="W69">
        <v>1025</v>
      </c>
      <c r="X69">
        <v>7</v>
      </c>
      <c r="Y69" s="11"/>
      <c r="Z69" s="21"/>
    </row>
    <row r="70" spans="1:26" x14ac:dyDescent="0.25">
      <c r="A70" s="1">
        <v>53</v>
      </c>
      <c r="B70" s="21">
        <f>175+(700)</f>
        <v>875</v>
      </c>
      <c r="C70" t="s">
        <v>264</v>
      </c>
      <c r="D70" t="s">
        <v>3</v>
      </c>
      <c r="E70" s="26" t="s">
        <v>89</v>
      </c>
      <c r="F70" s="21" t="s">
        <v>110</v>
      </c>
      <c r="G70">
        <v>89</v>
      </c>
      <c r="H70">
        <v>93</v>
      </c>
      <c r="I70">
        <v>85</v>
      </c>
      <c r="J70">
        <v>90</v>
      </c>
      <c r="K70">
        <v>90</v>
      </c>
      <c r="L70">
        <v>87</v>
      </c>
      <c r="M70">
        <v>534</v>
      </c>
      <c r="N70">
        <v>10</v>
      </c>
      <c r="O70">
        <v>76</v>
      </c>
      <c r="P70">
        <v>76</v>
      </c>
      <c r="Q70">
        <v>81</v>
      </c>
      <c r="R70">
        <v>89</v>
      </c>
      <c r="S70">
        <v>79</v>
      </c>
      <c r="T70">
        <v>86</v>
      </c>
      <c r="U70">
        <v>487</v>
      </c>
      <c r="V70">
        <v>4</v>
      </c>
      <c r="W70">
        <v>1021</v>
      </c>
      <c r="X70">
        <v>14</v>
      </c>
      <c r="Y70" s="11"/>
      <c r="Z70" s="21"/>
    </row>
    <row r="71" spans="1:26" x14ac:dyDescent="0.25">
      <c r="A71" s="1">
        <v>54</v>
      </c>
      <c r="B71" s="21">
        <f>181+(700)</f>
        <v>881</v>
      </c>
      <c r="C71" t="s">
        <v>35</v>
      </c>
      <c r="D71" t="s">
        <v>291</v>
      </c>
      <c r="E71" s="26" t="s">
        <v>89</v>
      </c>
      <c r="F71" s="21" t="s">
        <v>146</v>
      </c>
      <c r="G71">
        <v>80</v>
      </c>
      <c r="H71">
        <v>80</v>
      </c>
      <c r="I71">
        <v>83</v>
      </c>
      <c r="J71">
        <v>79</v>
      </c>
      <c r="K71">
        <v>85</v>
      </c>
      <c r="L71">
        <v>93</v>
      </c>
      <c r="M71">
        <v>500</v>
      </c>
      <c r="N71">
        <v>1</v>
      </c>
      <c r="O71">
        <v>86</v>
      </c>
      <c r="P71">
        <v>85</v>
      </c>
      <c r="Q71">
        <v>88</v>
      </c>
      <c r="R71">
        <v>88</v>
      </c>
      <c r="S71">
        <v>83</v>
      </c>
      <c r="T71">
        <v>84</v>
      </c>
      <c r="U71">
        <v>514</v>
      </c>
      <c r="V71">
        <v>5</v>
      </c>
      <c r="W71">
        <v>1014</v>
      </c>
      <c r="X71">
        <v>6</v>
      </c>
    </row>
    <row r="72" spans="1:26" x14ac:dyDescent="0.25">
      <c r="A72" s="1">
        <v>55</v>
      </c>
      <c r="B72" s="21">
        <f>199+(700)</f>
        <v>899</v>
      </c>
      <c r="C72" t="s">
        <v>272</v>
      </c>
      <c r="D72" t="s">
        <v>271</v>
      </c>
      <c r="E72" s="26" t="s">
        <v>91</v>
      </c>
      <c r="F72" s="21" t="s">
        <v>110</v>
      </c>
      <c r="G72">
        <v>80</v>
      </c>
      <c r="H72">
        <v>79</v>
      </c>
      <c r="I72">
        <v>84</v>
      </c>
      <c r="J72">
        <v>87</v>
      </c>
      <c r="K72">
        <v>87</v>
      </c>
      <c r="L72">
        <v>81</v>
      </c>
      <c r="M72">
        <v>498</v>
      </c>
      <c r="N72">
        <v>4</v>
      </c>
      <c r="O72">
        <v>87</v>
      </c>
      <c r="P72">
        <v>83</v>
      </c>
      <c r="Q72">
        <v>90</v>
      </c>
      <c r="R72">
        <v>81</v>
      </c>
      <c r="S72">
        <v>86</v>
      </c>
      <c r="T72">
        <v>86</v>
      </c>
      <c r="U72">
        <v>513</v>
      </c>
      <c r="V72">
        <v>4</v>
      </c>
      <c r="W72">
        <v>1011</v>
      </c>
      <c r="X72">
        <v>8</v>
      </c>
    </row>
    <row r="73" spans="1:26" x14ac:dyDescent="0.25">
      <c r="A73" s="1">
        <v>56</v>
      </c>
      <c r="B73" s="21">
        <f>189+(700)</f>
        <v>889</v>
      </c>
      <c r="C73" t="s">
        <v>345</v>
      </c>
      <c r="D73" t="s">
        <v>344</v>
      </c>
      <c r="E73" s="26" t="s">
        <v>89</v>
      </c>
      <c r="F73" s="21" t="s">
        <v>139</v>
      </c>
      <c r="G73">
        <v>86</v>
      </c>
      <c r="H73">
        <v>87</v>
      </c>
      <c r="I73">
        <v>85</v>
      </c>
      <c r="J73">
        <v>81</v>
      </c>
      <c r="K73">
        <v>81</v>
      </c>
      <c r="L73">
        <v>84</v>
      </c>
      <c r="M73">
        <v>504</v>
      </c>
      <c r="N73">
        <v>4</v>
      </c>
      <c r="O73">
        <v>83</v>
      </c>
      <c r="P73">
        <v>88</v>
      </c>
      <c r="Q73">
        <v>81</v>
      </c>
      <c r="R73">
        <v>85</v>
      </c>
      <c r="S73">
        <v>90</v>
      </c>
      <c r="T73">
        <v>80</v>
      </c>
      <c r="U73">
        <v>507</v>
      </c>
      <c r="V73">
        <v>4</v>
      </c>
      <c r="W73">
        <v>1011</v>
      </c>
      <c r="X73">
        <v>8</v>
      </c>
    </row>
    <row r="74" spans="1:26" x14ac:dyDescent="0.25">
      <c r="A74" s="1">
        <v>57</v>
      </c>
      <c r="B74" s="21">
        <f>182+(700)</f>
        <v>882</v>
      </c>
      <c r="C74" t="s">
        <v>325</v>
      </c>
      <c r="D74" t="s">
        <v>22</v>
      </c>
      <c r="E74" s="26" t="s">
        <v>122</v>
      </c>
      <c r="F74" s="21" t="s">
        <v>95</v>
      </c>
      <c r="G74">
        <v>83</v>
      </c>
      <c r="H74">
        <v>83</v>
      </c>
      <c r="I74">
        <v>78</v>
      </c>
      <c r="J74">
        <v>80</v>
      </c>
      <c r="K74">
        <v>91</v>
      </c>
      <c r="L74">
        <v>86</v>
      </c>
      <c r="M74">
        <v>501</v>
      </c>
      <c r="N74">
        <v>5</v>
      </c>
      <c r="O74">
        <v>86</v>
      </c>
      <c r="P74">
        <v>85</v>
      </c>
      <c r="Q74">
        <v>82</v>
      </c>
      <c r="R74">
        <v>89</v>
      </c>
      <c r="S74">
        <v>83</v>
      </c>
      <c r="T74">
        <v>81</v>
      </c>
      <c r="U74">
        <v>506</v>
      </c>
      <c r="V74">
        <v>3</v>
      </c>
      <c r="W74">
        <v>1007</v>
      </c>
      <c r="X74">
        <v>8</v>
      </c>
    </row>
    <row r="75" spans="1:26" x14ac:dyDescent="0.25">
      <c r="A75" s="1">
        <v>58</v>
      </c>
      <c r="B75" s="21">
        <f>176+(700)</f>
        <v>876</v>
      </c>
      <c r="C75" t="s">
        <v>317</v>
      </c>
      <c r="D75" t="s">
        <v>10</v>
      </c>
      <c r="E75" s="26" t="s">
        <v>122</v>
      </c>
      <c r="F75" s="21" t="s">
        <v>90</v>
      </c>
      <c r="G75">
        <v>88</v>
      </c>
      <c r="H75">
        <v>88</v>
      </c>
      <c r="I75">
        <v>82</v>
      </c>
      <c r="J75">
        <v>84</v>
      </c>
      <c r="K75">
        <v>83</v>
      </c>
      <c r="L75">
        <v>81</v>
      </c>
      <c r="M75">
        <v>506</v>
      </c>
      <c r="N75">
        <v>4</v>
      </c>
      <c r="O75">
        <v>90</v>
      </c>
      <c r="P75">
        <v>84</v>
      </c>
      <c r="Q75">
        <v>85</v>
      </c>
      <c r="R75">
        <v>78</v>
      </c>
      <c r="S75">
        <v>80</v>
      </c>
      <c r="T75">
        <v>83</v>
      </c>
      <c r="U75">
        <v>500</v>
      </c>
      <c r="V75">
        <v>5</v>
      </c>
      <c r="W75">
        <v>1006</v>
      </c>
      <c r="X75">
        <v>9</v>
      </c>
    </row>
    <row r="76" spans="1:26" x14ac:dyDescent="0.25">
      <c r="A76" s="1">
        <v>59</v>
      </c>
      <c r="B76" s="21">
        <f>204+(700)</f>
        <v>904</v>
      </c>
      <c r="C76" t="s">
        <v>286</v>
      </c>
      <c r="D76" t="s">
        <v>285</v>
      </c>
      <c r="E76" s="26" t="s">
        <v>89</v>
      </c>
      <c r="F76" s="21" t="s">
        <v>287</v>
      </c>
      <c r="G76">
        <v>80</v>
      </c>
      <c r="H76">
        <v>80</v>
      </c>
      <c r="I76">
        <v>81</v>
      </c>
      <c r="J76">
        <v>85</v>
      </c>
      <c r="K76">
        <v>83</v>
      </c>
      <c r="L76">
        <v>89</v>
      </c>
      <c r="M76">
        <v>498</v>
      </c>
      <c r="N76">
        <v>3</v>
      </c>
      <c r="O76">
        <v>81</v>
      </c>
      <c r="P76">
        <v>83</v>
      </c>
      <c r="Q76">
        <v>87</v>
      </c>
      <c r="R76">
        <v>87</v>
      </c>
      <c r="S76">
        <v>87</v>
      </c>
      <c r="T76">
        <v>81</v>
      </c>
      <c r="U76">
        <v>506</v>
      </c>
      <c r="V76">
        <v>5</v>
      </c>
      <c r="W76">
        <v>1004</v>
      </c>
      <c r="X76">
        <v>8</v>
      </c>
    </row>
    <row r="77" spans="1:26" x14ac:dyDescent="0.25">
      <c r="A77" s="1">
        <v>60</v>
      </c>
      <c r="B77" s="21">
        <f>206+(700)</f>
        <v>906</v>
      </c>
      <c r="C77" t="s">
        <v>339</v>
      </c>
      <c r="D77" t="s">
        <v>148</v>
      </c>
      <c r="E77" s="26" t="s">
        <v>122</v>
      </c>
      <c r="F77" s="21" t="s">
        <v>90</v>
      </c>
      <c r="G77">
        <v>79</v>
      </c>
      <c r="H77">
        <v>86</v>
      </c>
      <c r="I77">
        <v>86</v>
      </c>
      <c r="J77">
        <v>81</v>
      </c>
      <c r="K77">
        <v>86</v>
      </c>
      <c r="L77">
        <v>78</v>
      </c>
      <c r="M77">
        <v>496</v>
      </c>
      <c r="N77">
        <v>3</v>
      </c>
      <c r="O77">
        <v>84</v>
      </c>
      <c r="P77">
        <v>83</v>
      </c>
      <c r="Q77">
        <v>80</v>
      </c>
      <c r="R77">
        <v>88</v>
      </c>
      <c r="S77">
        <v>83</v>
      </c>
      <c r="T77">
        <v>89</v>
      </c>
      <c r="U77">
        <v>507</v>
      </c>
      <c r="V77">
        <v>4</v>
      </c>
      <c r="W77">
        <v>1003</v>
      </c>
      <c r="X77">
        <v>7</v>
      </c>
      <c r="Y77" s="11"/>
      <c r="Z77" s="21"/>
    </row>
    <row r="78" spans="1:26" x14ac:dyDescent="0.25">
      <c r="A78" s="1">
        <v>61</v>
      </c>
      <c r="B78" s="21">
        <f>193+(700)</f>
        <v>893</v>
      </c>
      <c r="C78" t="s">
        <v>290</v>
      </c>
      <c r="D78" t="s">
        <v>326</v>
      </c>
      <c r="E78" s="26" t="s">
        <v>122</v>
      </c>
      <c r="F78" s="21" t="s">
        <v>139</v>
      </c>
      <c r="G78">
        <v>82</v>
      </c>
      <c r="H78">
        <v>85</v>
      </c>
      <c r="I78">
        <v>82</v>
      </c>
      <c r="J78">
        <v>83</v>
      </c>
      <c r="K78">
        <v>75</v>
      </c>
      <c r="L78">
        <v>84</v>
      </c>
      <c r="M78">
        <v>491</v>
      </c>
      <c r="N78">
        <v>3</v>
      </c>
      <c r="O78">
        <v>84</v>
      </c>
      <c r="P78">
        <v>88</v>
      </c>
      <c r="Q78">
        <v>88</v>
      </c>
      <c r="R78">
        <v>82</v>
      </c>
      <c r="S78">
        <v>83</v>
      </c>
      <c r="T78">
        <v>85</v>
      </c>
      <c r="U78">
        <v>510</v>
      </c>
      <c r="V78">
        <v>3</v>
      </c>
      <c r="W78">
        <v>1001</v>
      </c>
      <c r="X78">
        <v>6</v>
      </c>
    </row>
    <row r="79" spans="1:26" x14ac:dyDescent="0.25">
      <c r="A79" s="1">
        <v>62</v>
      </c>
      <c r="B79" s="21">
        <f>233+(700)</f>
        <v>933</v>
      </c>
      <c r="C79" t="s">
        <v>284</v>
      </c>
      <c r="D79" t="s">
        <v>350</v>
      </c>
      <c r="E79" s="26" t="s">
        <v>89</v>
      </c>
      <c r="F79" s="21" t="s">
        <v>95</v>
      </c>
      <c r="G79">
        <v>83</v>
      </c>
      <c r="H79">
        <v>79</v>
      </c>
      <c r="I79">
        <v>82</v>
      </c>
      <c r="J79">
        <v>85</v>
      </c>
      <c r="K79">
        <v>86</v>
      </c>
      <c r="L79">
        <v>87</v>
      </c>
      <c r="M79">
        <v>502</v>
      </c>
      <c r="N79">
        <v>1</v>
      </c>
      <c r="O79">
        <v>84</v>
      </c>
      <c r="P79">
        <v>88</v>
      </c>
      <c r="Q79">
        <v>80</v>
      </c>
      <c r="R79">
        <v>79</v>
      </c>
      <c r="S79">
        <v>84</v>
      </c>
      <c r="T79">
        <v>82</v>
      </c>
      <c r="U79">
        <v>497</v>
      </c>
      <c r="V79">
        <v>6</v>
      </c>
      <c r="W79">
        <v>999</v>
      </c>
      <c r="X79">
        <v>7</v>
      </c>
      <c r="Y79" s="11"/>
      <c r="Z79" s="21"/>
    </row>
    <row r="80" spans="1:26" x14ac:dyDescent="0.25">
      <c r="A80" s="1">
        <v>63</v>
      </c>
      <c r="B80" s="21">
        <f>208+(700)</f>
        <v>908</v>
      </c>
      <c r="C80" t="s">
        <v>334</v>
      </c>
      <c r="D80" t="s">
        <v>333</v>
      </c>
      <c r="E80" s="26" t="s">
        <v>89</v>
      </c>
      <c r="F80" s="21" t="s">
        <v>142</v>
      </c>
      <c r="G80">
        <v>76</v>
      </c>
      <c r="H80">
        <v>84</v>
      </c>
      <c r="I80">
        <v>87</v>
      </c>
      <c r="J80">
        <v>87</v>
      </c>
      <c r="K80">
        <v>79</v>
      </c>
      <c r="L80">
        <v>84</v>
      </c>
      <c r="M80">
        <v>497</v>
      </c>
      <c r="N80">
        <v>5</v>
      </c>
      <c r="O80">
        <v>82</v>
      </c>
      <c r="P80">
        <v>91</v>
      </c>
      <c r="Q80">
        <v>79</v>
      </c>
      <c r="R80">
        <v>84</v>
      </c>
      <c r="S80">
        <v>83</v>
      </c>
      <c r="T80">
        <v>82</v>
      </c>
      <c r="U80">
        <v>501</v>
      </c>
      <c r="V80">
        <v>5</v>
      </c>
      <c r="W80">
        <v>998</v>
      </c>
      <c r="X80">
        <v>10</v>
      </c>
      <c r="Y80" s="11"/>
      <c r="Z80" s="21"/>
    </row>
    <row r="81" spans="1:26" x14ac:dyDescent="0.25">
      <c r="A81" s="1">
        <v>64</v>
      </c>
      <c r="B81" s="21">
        <f>192+(700)</f>
        <v>892</v>
      </c>
      <c r="C81" t="s">
        <v>290</v>
      </c>
      <c r="D81" t="s">
        <v>289</v>
      </c>
      <c r="E81" s="26" t="s">
        <v>91</v>
      </c>
      <c r="F81" s="21" t="s">
        <v>242</v>
      </c>
      <c r="G81">
        <v>79</v>
      </c>
      <c r="H81">
        <v>80</v>
      </c>
      <c r="I81">
        <v>92</v>
      </c>
      <c r="J81">
        <v>84</v>
      </c>
      <c r="K81">
        <v>87</v>
      </c>
      <c r="L81">
        <v>70</v>
      </c>
      <c r="M81">
        <v>492</v>
      </c>
      <c r="N81">
        <v>5</v>
      </c>
      <c r="O81">
        <v>77</v>
      </c>
      <c r="P81">
        <v>85</v>
      </c>
      <c r="Q81">
        <v>77</v>
      </c>
      <c r="R81">
        <v>88</v>
      </c>
      <c r="S81">
        <v>85</v>
      </c>
      <c r="T81">
        <v>89</v>
      </c>
      <c r="U81">
        <v>501</v>
      </c>
      <c r="V81">
        <v>4</v>
      </c>
      <c r="W81">
        <v>993</v>
      </c>
      <c r="X81">
        <v>9</v>
      </c>
      <c r="Z81" s="21"/>
    </row>
    <row r="82" spans="1:26" x14ac:dyDescent="0.25">
      <c r="A82" s="1">
        <v>65</v>
      </c>
      <c r="B82" s="21">
        <f>216+(700)</f>
        <v>916</v>
      </c>
      <c r="C82" t="s">
        <v>33</v>
      </c>
      <c r="D82" t="s">
        <v>319</v>
      </c>
      <c r="E82" s="26" t="s">
        <v>89</v>
      </c>
      <c r="F82" s="21" t="s">
        <v>103</v>
      </c>
      <c r="G82">
        <v>77</v>
      </c>
      <c r="H82">
        <v>88</v>
      </c>
      <c r="I82">
        <v>81</v>
      </c>
      <c r="J82">
        <v>84</v>
      </c>
      <c r="K82">
        <v>83</v>
      </c>
      <c r="L82">
        <v>86</v>
      </c>
      <c r="M82">
        <v>499</v>
      </c>
      <c r="N82">
        <v>5</v>
      </c>
      <c r="O82">
        <v>84</v>
      </c>
      <c r="P82">
        <v>85</v>
      </c>
      <c r="Q82">
        <v>79</v>
      </c>
      <c r="R82">
        <v>84</v>
      </c>
      <c r="S82">
        <v>81</v>
      </c>
      <c r="T82">
        <v>80</v>
      </c>
      <c r="U82">
        <v>493</v>
      </c>
      <c r="V82">
        <v>3</v>
      </c>
      <c r="W82">
        <v>992</v>
      </c>
      <c r="X82">
        <v>8</v>
      </c>
    </row>
    <row r="83" spans="1:26" x14ac:dyDescent="0.25">
      <c r="A83" s="1">
        <v>66</v>
      </c>
      <c r="B83" s="21">
        <f>196+(700)</f>
        <v>896</v>
      </c>
      <c r="C83" t="s">
        <v>336</v>
      </c>
      <c r="D83" t="s">
        <v>219</v>
      </c>
      <c r="E83" s="26" t="s">
        <v>91</v>
      </c>
      <c r="F83" s="21" t="s">
        <v>95</v>
      </c>
      <c r="G83">
        <v>81</v>
      </c>
      <c r="H83">
        <v>84</v>
      </c>
      <c r="I83">
        <v>76</v>
      </c>
      <c r="J83">
        <v>83</v>
      </c>
      <c r="K83">
        <v>83</v>
      </c>
      <c r="L83">
        <v>85</v>
      </c>
      <c r="M83">
        <v>492</v>
      </c>
      <c r="N83">
        <v>2</v>
      </c>
      <c r="O83">
        <v>85</v>
      </c>
      <c r="P83">
        <v>75</v>
      </c>
      <c r="Q83">
        <v>84</v>
      </c>
      <c r="R83">
        <v>79</v>
      </c>
      <c r="S83">
        <v>89</v>
      </c>
      <c r="T83">
        <v>86</v>
      </c>
      <c r="U83">
        <v>498</v>
      </c>
      <c r="V83">
        <v>7</v>
      </c>
      <c r="W83">
        <v>990</v>
      </c>
      <c r="X83">
        <v>9</v>
      </c>
      <c r="Y83" s="11"/>
      <c r="Z83" s="21"/>
    </row>
    <row r="84" spans="1:26" x14ac:dyDescent="0.25">
      <c r="A84" s="1">
        <v>67</v>
      </c>
      <c r="B84" s="21">
        <f>179+(700)</f>
        <v>879</v>
      </c>
      <c r="C84" t="s">
        <v>305</v>
      </c>
      <c r="D84" t="s">
        <v>304</v>
      </c>
      <c r="E84" s="26" t="s">
        <v>89</v>
      </c>
      <c r="F84" s="21" t="s">
        <v>191</v>
      </c>
      <c r="G84">
        <v>83</v>
      </c>
      <c r="H84">
        <v>74</v>
      </c>
      <c r="I84">
        <v>83</v>
      </c>
      <c r="J84">
        <v>90</v>
      </c>
      <c r="K84">
        <v>83</v>
      </c>
      <c r="L84">
        <v>82</v>
      </c>
      <c r="M84">
        <v>495</v>
      </c>
      <c r="N84">
        <v>3</v>
      </c>
      <c r="O84">
        <v>76</v>
      </c>
      <c r="P84">
        <v>76</v>
      </c>
      <c r="Q84">
        <v>88</v>
      </c>
      <c r="R84">
        <v>85</v>
      </c>
      <c r="S84">
        <v>81</v>
      </c>
      <c r="T84">
        <v>88</v>
      </c>
      <c r="U84">
        <v>494</v>
      </c>
      <c r="V84">
        <v>7</v>
      </c>
      <c r="W84">
        <v>989</v>
      </c>
      <c r="X84">
        <v>10</v>
      </c>
      <c r="Y84" s="11"/>
      <c r="Z84" s="21"/>
    </row>
    <row r="85" spans="1:26" x14ac:dyDescent="0.25">
      <c r="A85" s="1">
        <v>68</v>
      </c>
      <c r="B85" s="21">
        <f>211+(700)</f>
        <v>911</v>
      </c>
      <c r="C85" t="s">
        <v>327</v>
      </c>
      <c r="D85" t="s">
        <v>289</v>
      </c>
      <c r="E85" s="26" t="s">
        <v>89</v>
      </c>
      <c r="F85" s="21" t="s">
        <v>328</v>
      </c>
      <c r="G85">
        <v>76</v>
      </c>
      <c r="H85">
        <v>88</v>
      </c>
      <c r="I85">
        <v>81</v>
      </c>
      <c r="J85">
        <v>78</v>
      </c>
      <c r="K85">
        <v>78</v>
      </c>
      <c r="L85">
        <v>78</v>
      </c>
      <c r="M85">
        <v>479</v>
      </c>
      <c r="N85">
        <v>3</v>
      </c>
      <c r="O85">
        <v>81</v>
      </c>
      <c r="P85">
        <v>82</v>
      </c>
      <c r="Q85">
        <v>87</v>
      </c>
      <c r="R85">
        <v>77</v>
      </c>
      <c r="S85">
        <v>88</v>
      </c>
      <c r="T85">
        <v>86</v>
      </c>
      <c r="U85">
        <v>501</v>
      </c>
      <c r="V85">
        <v>6</v>
      </c>
      <c r="W85">
        <v>980</v>
      </c>
      <c r="X85">
        <v>9</v>
      </c>
    </row>
    <row r="86" spans="1:26" x14ac:dyDescent="0.25">
      <c r="A86" s="1">
        <v>69</v>
      </c>
      <c r="B86" s="21">
        <f>191+(700)</f>
        <v>891</v>
      </c>
      <c r="C86" t="s">
        <v>268</v>
      </c>
      <c r="D86" t="s">
        <v>314</v>
      </c>
      <c r="E86" s="26" t="s">
        <v>91</v>
      </c>
      <c r="F86" s="21" t="s">
        <v>103</v>
      </c>
      <c r="G86">
        <v>75</v>
      </c>
      <c r="H86">
        <v>75</v>
      </c>
      <c r="I86">
        <v>80</v>
      </c>
      <c r="J86">
        <v>85</v>
      </c>
      <c r="K86">
        <v>80</v>
      </c>
      <c r="L86">
        <v>80</v>
      </c>
      <c r="M86">
        <v>475</v>
      </c>
      <c r="N86">
        <v>1</v>
      </c>
      <c r="O86">
        <v>83</v>
      </c>
      <c r="P86">
        <v>84</v>
      </c>
      <c r="Q86">
        <v>84</v>
      </c>
      <c r="R86">
        <v>86</v>
      </c>
      <c r="S86">
        <v>82</v>
      </c>
      <c r="T86">
        <v>84</v>
      </c>
      <c r="U86">
        <v>503</v>
      </c>
      <c r="V86">
        <v>4</v>
      </c>
      <c r="W86">
        <v>978</v>
      </c>
      <c r="X86">
        <v>5</v>
      </c>
    </row>
    <row r="87" spans="1:26" x14ac:dyDescent="0.25">
      <c r="A87" s="1">
        <v>70</v>
      </c>
      <c r="B87" s="21">
        <f>224+(700)</f>
        <v>924</v>
      </c>
      <c r="C87" t="s">
        <v>341</v>
      </c>
      <c r="D87" t="s">
        <v>340</v>
      </c>
      <c r="E87" s="26" t="s">
        <v>89</v>
      </c>
      <c r="F87" s="21" t="s">
        <v>139</v>
      </c>
      <c r="G87">
        <v>76</v>
      </c>
      <c r="H87">
        <v>83</v>
      </c>
      <c r="I87">
        <v>87</v>
      </c>
      <c r="J87">
        <v>82</v>
      </c>
      <c r="K87">
        <v>80</v>
      </c>
      <c r="L87">
        <v>76</v>
      </c>
      <c r="M87">
        <v>484</v>
      </c>
      <c r="N87">
        <v>3</v>
      </c>
      <c r="O87">
        <v>84</v>
      </c>
      <c r="P87">
        <v>82</v>
      </c>
      <c r="Q87">
        <v>73</v>
      </c>
      <c r="R87">
        <v>79</v>
      </c>
      <c r="S87">
        <v>82</v>
      </c>
      <c r="T87">
        <v>90</v>
      </c>
      <c r="U87">
        <v>490</v>
      </c>
      <c r="V87">
        <v>4</v>
      </c>
      <c r="W87">
        <v>974</v>
      </c>
      <c r="X87">
        <v>7</v>
      </c>
    </row>
    <row r="88" spans="1:26" x14ac:dyDescent="0.25">
      <c r="A88" s="1">
        <v>71</v>
      </c>
      <c r="B88" s="21">
        <f>194+(700)</f>
        <v>894</v>
      </c>
      <c r="C88" t="s">
        <v>266</v>
      </c>
      <c r="D88" t="s">
        <v>265</v>
      </c>
      <c r="E88" s="26" t="s">
        <v>122</v>
      </c>
      <c r="F88" s="21" t="s">
        <v>196</v>
      </c>
      <c r="G88">
        <v>87</v>
      </c>
      <c r="H88">
        <v>81</v>
      </c>
      <c r="I88">
        <v>84</v>
      </c>
      <c r="J88">
        <v>79</v>
      </c>
      <c r="K88">
        <v>83</v>
      </c>
      <c r="L88">
        <v>84</v>
      </c>
      <c r="M88">
        <v>498</v>
      </c>
      <c r="N88">
        <v>5</v>
      </c>
      <c r="O88">
        <v>79</v>
      </c>
      <c r="P88">
        <v>80</v>
      </c>
      <c r="Q88">
        <v>77</v>
      </c>
      <c r="R88">
        <v>76</v>
      </c>
      <c r="S88">
        <v>79</v>
      </c>
      <c r="T88">
        <v>85</v>
      </c>
      <c r="U88">
        <v>476</v>
      </c>
      <c r="V88">
        <v>2</v>
      </c>
      <c r="W88">
        <v>974</v>
      </c>
      <c r="X88">
        <v>7</v>
      </c>
      <c r="Y88" s="11"/>
      <c r="Z88" s="21"/>
    </row>
    <row r="89" spans="1:26" x14ac:dyDescent="0.25">
      <c r="A89" s="1">
        <v>72</v>
      </c>
      <c r="B89" s="21">
        <f>202+(700)</f>
        <v>902</v>
      </c>
      <c r="C89" t="s">
        <v>288</v>
      </c>
      <c r="D89" t="s">
        <v>10</v>
      </c>
      <c r="E89" s="26" t="s">
        <v>89</v>
      </c>
      <c r="F89" s="21" t="s">
        <v>90</v>
      </c>
      <c r="G89">
        <v>67</v>
      </c>
      <c r="H89">
        <v>76</v>
      </c>
      <c r="I89">
        <v>86</v>
      </c>
      <c r="J89">
        <v>81</v>
      </c>
      <c r="K89">
        <v>90</v>
      </c>
      <c r="L89">
        <v>85</v>
      </c>
      <c r="M89">
        <v>485</v>
      </c>
      <c r="N89">
        <v>2</v>
      </c>
      <c r="O89">
        <v>76</v>
      </c>
      <c r="P89">
        <v>74</v>
      </c>
      <c r="Q89">
        <v>74</v>
      </c>
      <c r="R89">
        <v>79</v>
      </c>
      <c r="S89">
        <v>88</v>
      </c>
      <c r="T89">
        <v>85</v>
      </c>
      <c r="U89">
        <v>476</v>
      </c>
      <c r="V89">
        <v>3</v>
      </c>
      <c r="W89">
        <v>961</v>
      </c>
      <c r="X89">
        <v>5</v>
      </c>
      <c r="Y89" s="11"/>
      <c r="Z89" s="21"/>
    </row>
    <row r="90" spans="1:26" x14ac:dyDescent="0.25">
      <c r="A90" s="1">
        <v>73</v>
      </c>
      <c r="B90" s="21">
        <f>187+(700)</f>
        <v>887</v>
      </c>
      <c r="C90" t="s">
        <v>257</v>
      </c>
      <c r="D90" t="s">
        <v>332</v>
      </c>
      <c r="E90" s="26" t="s">
        <v>89</v>
      </c>
      <c r="F90" s="21" t="s">
        <v>90</v>
      </c>
      <c r="G90">
        <v>73</v>
      </c>
      <c r="H90">
        <v>83</v>
      </c>
      <c r="I90">
        <v>81</v>
      </c>
      <c r="J90">
        <v>79</v>
      </c>
      <c r="K90">
        <v>79</v>
      </c>
      <c r="L90">
        <v>74</v>
      </c>
      <c r="M90">
        <v>469</v>
      </c>
      <c r="N90">
        <v>5</v>
      </c>
      <c r="O90">
        <v>86</v>
      </c>
      <c r="P90">
        <v>82</v>
      </c>
      <c r="Q90">
        <v>83</v>
      </c>
      <c r="R90">
        <v>70</v>
      </c>
      <c r="S90">
        <v>76</v>
      </c>
      <c r="T90">
        <v>71</v>
      </c>
      <c r="U90">
        <v>468</v>
      </c>
      <c r="V90">
        <v>1</v>
      </c>
      <c r="W90">
        <v>937</v>
      </c>
      <c r="X90">
        <v>6</v>
      </c>
    </row>
    <row r="91" spans="1:26" x14ac:dyDescent="0.25">
      <c r="A91" s="1">
        <v>74</v>
      </c>
      <c r="B91" s="21">
        <f>178+(700)</f>
        <v>878</v>
      </c>
      <c r="C91" t="s">
        <v>312</v>
      </c>
      <c r="D91" t="s">
        <v>311</v>
      </c>
      <c r="E91" s="26" t="s">
        <v>91</v>
      </c>
      <c r="F91" s="21" t="s">
        <v>94</v>
      </c>
      <c r="G91">
        <v>76</v>
      </c>
      <c r="H91">
        <v>73</v>
      </c>
      <c r="I91">
        <v>74</v>
      </c>
      <c r="J91">
        <v>83</v>
      </c>
      <c r="K91">
        <v>90</v>
      </c>
      <c r="L91">
        <v>80</v>
      </c>
      <c r="M91">
        <v>476</v>
      </c>
      <c r="N91">
        <v>4</v>
      </c>
      <c r="O91">
        <v>75</v>
      </c>
      <c r="P91">
        <v>77</v>
      </c>
      <c r="Q91">
        <v>80</v>
      </c>
      <c r="R91">
        <v>76</v>
      </c>
      <c r="S91">
        <v>73</v>
      </c>
      <c r="T91">
        <v>77</v>
      </c>
      <c r="U91">
        <v>458</v>
      </c>
      <c r="V91">
        <v>0</v>
      </c>
      <c r="W91">
        <v>934</v>
      </c>
      <c r="X91">
        <v>4</v>
      </c>
    </row>
    <row r="92" spans="1:26" x14ac:dyDescent="0.25">
      <c r="A92" s="1">
        <v>75</v>
      </c>
      <c r="B92" s="21">
        <f>247+(700)</f>
        <v>947</v>
      </c>
      <c r="C92" t="s">
        <v>33</v>
      </c>
      <c r="D92" t="s">
        <v>121</v>
      </c>
      <c r="E92" s="26" t="s">
        <v>122</v>
      </c>
      <c r="F92" s="21" t="s">
        <v>123</v>
      </c>
      <c r="G92">
        <v>79</v>
      </c>
      <c r="H92">
        <v>77</v>
      </c>
      <c r="I92">
        <v>83</v>
      </c>
      <c r="J92">
        <v>77</v>
      </c>
      <c r="K92">
        <v>78</v>
      </c>
      <c r="L92">
        <v>75</v>
      </c>
      <c r="M92">
        <v>469</v>
      </c>
      <c r="N92">
        <v>2</v>
      </c>
      <c r="O92">
        <v>79</v>
      </c>
      <c r="P92">
        <v>72</v>
      </c>
      <c r="Q92">
        <v>69</v>
      </c>
      <c r="R92">
        <v>86</v>
      </c>
      <c r="S92">
        <v>81</v>
      </c>
      <c r="T92">
        <v>73</v>
      </c>
      <c r="U92">
        <v>460</v>
      </c>
      <c r="V92">
        <v>1</v>
      </c>
      <c r="W92">
        <v>929</v>
      </c>
      <c r="X92">
        <v>3</v>
      </c>
      <c r="Y92" s="11"/>
      <c r="Z92" s="21"/>
    </row>
    <row r="93" spans="1:26" x14ac:dyDescent="0.25">
      <c r="A93" s="1">
        <v>76</v>
      </c>
      <c r="B93" s="21">
        <f>184+(700)</f>
        <v>884</v>
      </c>
      <c r="C93" t="s">
        <v>263</v>
      </c>
      <c r="D93" t="s">
        <v>262</v>
      </c>
      <c r="E93" s="26" t="s">
        <v>122</v>
      </c>
      <c r="F93" s="21" t="s">
        <v>127</v>
      </c>
      <c r="G93">
        <v>71</v>
      </c>
      <c r="H93">
        <v>72</v>
      </c>
      <c r="I93">
        <v>85</v>
      </c>
      <c r="J93">
        <v>67</v>
      </c>
      <c r="K93">
        <v>75</v>
      </c>
      <c r="L93">
        <v>77</v>
      </c>
      <c r="M93">
        <v>447</v>
      </c>
      <c r="N93">
        <v>4</v>
      </c>
      <c r="O93">
        <v>80</v>
      </c>
      <c r="P93">
        <v>74</v>
      </c>
      <c r="Q93">
        <v>76</v>
      </c>
      <c r="R93">
        <v>78</v>
      </c>
      <c r="S93">
        <v>85</v>
      </c>
      <c r="T93">
        <v>73</v>
      </c>
      <c r="U93">
        <v>466</v>
      </c>
      <c r="V93">
        <v>3</v>
      </c>
      <c r="W93">
        <v>913</v>
      </c>
      <c r="X93">
        <v>7</v>
      </c>
      <c r="Y93" s="11"/>
      <c r="Z93" s="21"/>
    </row>
    <row r="94" spans="1:26" x14ac:dyDescent="0.25">
      <c r="A94" s="1">
        <v>77</v>
      </c>
      <c r="B94" s="21">
        <f>185+(700)</f>
        <v>885</v>
      </c>
      <c r="C94" t="s">
        <v>260</v>
      </c>
      <c r="D94" t="s">
        <v>75</v>
      </c>
      <c r="E94" s="26" t="s">
        <v>91</v>
      </c>
      <c r="F94" s="21" t="s">
        <v>146</v>
      </c>
      <c r="G94">
        <v>72</v>
      </c>
      <c r="H94">
        <v>67</v>
      </c>
      <c r="I94">
        <v>74</v>
      </c>
      <c r="J94">
        <v>80</v>
      </c>
      <c r="K94">
        <v>70</v>
      </c>
      <c r="L94">
        <v>73</v>
      </c>
      <c r="M94">
        <v>436</v>
      </c>
      <c r="N94">
        <v>2</v>
      </c>
      <c r="O94">
        <v>75</v>
      </c>
      <c r="P94">
        <v>72</v>
      </c>
      <c r="Q94">
        <v>71</v>
      </c>
      <c r="R94">
        <v>81</v>
      </c>
      <c r="S94">
        <v>71</v>
      </c>
      <c r="T94">
        <v>77</v>
      </c>
      <c r="U94">
        <v>447</v>
      </c>
      <c r="V94">
        <v>1</v>
      </c>
      <c r="W94">
        <v>883</v>
      </c>
      <c r="X94">
        <v>3</v>
      </c>
    </row>
    <row r="95" spans="1:26" x14ac:dyDescent="0.25">
      <c r="A95" s="1">
        <v>78</v>
      </c>
      <c r="B95" s="21">
        <f>227+(700)</f>
        <v>927</v>
      </c>
      <c r="C95" t="s">
        <v>318</v>
      </c>
      <c r="D95" t="s">
        <v>124</v>
      </c>
      <c r="E95" s="26" t="s">
        <v>122</v>
      </c>
      <c r="F95" s="21" t="s">
        <v>120</v>
      </c>
      <c r="G95">
        <v>67</v>
      </c>
      <c r="H95">
        <v>53</v>
      </c>
      <c r="I95">
        <v>77</v>
      </c>
      <c r="J95">
        <v>64</v>
      </c>
      <c r="K95">
        <v>62</v>
      </c>
      <c r="L95">
        <v>82</v>
      </c>
      <c r="M95">
        <v>405</v>
      </c>
      <c r="N95">
        <v>0</v>
      </c>
      <c r="O95">
        <v>73</v>
      </c>
      <c r="P95">
        <v>57</v>
      </c>
      <c r="Q95">
        <v>67</v>
      </c>
      <c r="R95">
        <v>72</v>
      </c>
      <c r="S95">
        <v>78</v>
      </c>
      <c r="T95">
        <v>62</v>
      </c>
      <c r="U95">
        <v>409</v>
      </c>
      <c r="V95">
        <v>0</v>
      </c>
      <c r="W95">
        <v>814</v>
      </c>
      <c r="X95">
        <v>0</v>
      </c>
    </row>
    <row r="96" spans="1:26" x14ac:dyDescent="0.25">
      <c r="A96" s="1">
        <v>79</v>
      </c>
      <c r="B96" s="21">
        <f>183+(700)</f>
        <v>883</v>
      </c>
      <c r="C96" s="32" t="s">
        <v>343</v>
      </c>
      <c r="D96" t="s">
        <v>342</v>
      </c>
      <c r="E96" s="26" t="s">
        <v>89</v>
      </c>
      <c r="F96" s="21" t="s">
        <v>146</v>
      </c>
      <c r="G96">
        <v>88</v>
      </c>
      <c r="H96">
        <v>89</v>
      </c>
      <c r="I96">
        <v>88</v>
      </c>
      <c r="J96">
        <v>85</v>
      </c>
      <c r="K96">
        <v>87</v>
      </c>
      <c r="L96">
        <v>91</v>
      </c>
      <c r="M96">
        <v>528</v>
      </c>
      <c r="N96">
        <v>3</v>
      </c>
      <c r="O96"/>
      <c r="P96"/>
      <c r="Q96"/>
      <c r="R96"/>
      <c r="S96"/>
      <c r="T96"/>
      <c r="U96"/>
      <c r="V96"/>
      <c r="W96">
        <v>528</v>
      </c>
      <c r="X96">
        <v>3</v>
      </c>
    </row>
    <row r="97" spans="1:7" x14ac:dyDescent="0.25">
      <c r="A97" s="1"/>
    </row>
    <row r="98" spans="1:7" x14ac:dyDescent="0.25">
      <c r="G98" s="1"/>
    </row>
    <row r="99" spans="1:7" x14ac:dyDescent="0.25">
      <c r="A99" s="27" t="s">
        <v>349</v>
      </c>
      <c r="G99" s="1"/>
    </row>
    <row r="100" spans="1:7" x14ac:dyDescent="0.25">
      <c r="G100" s="1"/>
    </row>
    <row r="101" spans="1:7" x14ac:dyDescent="0.25">
      <c r="G101" s="1"/>
    </row>
    <row r="102" spans="1:7" x14ac:dyDescent="0.25">
      <c r="G102" s="1"/>
    </row>
    <row r="103" spans="1:7" x14ac:dyDescent="0.25">
      <c r="G103" s="1"/>
    </row>
    <row r="104" spans="1:7" x14ac:dyDescent="0.25">
      <c r="G104" s="1"/>
    </row>
    <row r="105" spans="1:7" x14ac:dyDescent="0.25">
      <c r="G105" s="1"/>
    </row>
    <row r="106" spans="1:7" x14ac:dyDescent="0.25">
      <c r="G106" s="1"/>
    </row>
    <row r="107" spans="1:7" x14ac:dyDescent="0.25">
      <c r="G107" s="1"/>
    </row>
    <row r="108" spans="1:7" x14ac:dyDescent="0.25">
      <c r="G108" s="1"/>
    </row>
    <row r="109" spans="1:7" x14ac:dyDescent="0.25">
      <c r="G109" s="1"/>
    </row>
    <row r="110" spans="1:7" x14ac:dyDescent="0.25">
      <c r="G110" s="1"/>
    </row>
    <row r="111" spans="1:7" x14ac:dyDescent="0.25">
      <c r="G111" s="1"/>
    </row>
    <row r="112" spans="1:7" x14ac:dyDescent="0.25">
      <c r="G112" s="1"/>
    </row>
    <row r="113" spans="7:7" x14ac:dyDescent="0.25">
      <c r="G113" s="1"/>
    </row>
    <row r="114" spans="7:7" x14ac:dyDescent="0.25">
      <c r="G114" s="1"/>
    </row>
    <row r="115" spans="7:7" x14ac:dyDescent="0.25">
      <c r="G115" s="1"/>
    </row>
    <row r="116" spans="7:7" x14ac:dyDescent="0.25">
      <c r="G116" s="1"/>
    </row>
    <row r="117" spans="7:7" x14ac:dyDescent="0.25">
      <c r="G117" s="1"/>
    </row>
    <row r="118" spans="7:7" x14ac:dyDescent="0.25">
      <c r="G118" s="1"/>
    </row>
    <row r="119" spans="7:7" x14ac:dyDescent="0.25">
      <c r="G119" s="1"/>
    </row>
    <row r="120" spans="7:7" x14ac:dyDescent="0.25">
      <c r="G120" s="1"/>
    </row>
    <row r="121" spans="7:7" x14ac:dyDescent="0.25">
      <c r="G121" s="1"/>
    </row>
    <row r="122" spans="7:7" x14ac:dyDescent="0.25">
      <c r="G122" s="1"/>
    </row>
    <row r="123" spans="7:7" x14ac:dyDescent="0.25">
      <c r="G123" s="1"/>
    </row>
    <row r="124" spans="7:7" x14ac:dyDescent="0.25">
      <c r="G124" s="1"/>
    </row>
    <row r="125" spans="7:7" x14ac:dyDescent="0.25">
      <c r="G125" s="1"/>
    </row>
    <row r="126" spans="7:7" x14ac:dyDescent="0.25">
      <c r="G126" s="1"/>
    </row>
    <row r="127" spans="7:7" x14ac:dyDescent="0.25">
      <c r="G127" s="1"/>
    </row>
    <row r="128" spans="7:7" x14ac:dyDescent="0.25">
      <c r="G128" s="1"/>
    </row>
    <row r="129" spans="7:7" x14ac:dyDescent="0.25">
      <c r="G129" s="1"/>
    </row>
    <row r="130" spans="7:7" x14ac:dyDescent="0.25">
      <c r="G130" s="1"/>
    </row>
    <row r="131" spans="7:7" x14ac:dyDescent="0.25">
      <c r="G131" s="1"/>
    </row>
    <row r="132" spans="7:7" x14ac:dyDescent="0.25">
      <c r="G132" s="1"/>
    </row>
    <row r="133" spans="7:7" x14ac:dyDescent="0.25">
      <c r="G133" s="1"/>
    </row>
    <row r="134" spans="7:7" x14ac:dyDescent="0.25">
      <c r="G134" s="1"/>
    </row>
    <row r="135" spans="7:7" x14ac:dyDescent="0.25">
      <c r="G135" s="1"/>
    </row>
    <row r="136" spans="7:7" x14ac:dyDescent="0.25">
      <c r="G136" s="1"/>
    </row>
    <row r="137" spans="7:7" x14ac:dyDescent="0.25">
      <c r="G137" s="1"/>
    </row>
    <row r="138" spans="7:7" x14ac:dyDescent="0.25">
      <c r="G138" s="1"/>
    </row>
    <row r="139" spans="7:7" x14ac:dyDescent="0.25">
      <c r="G139" s="1"/>
    </row>
    <row r="140" spans="7:7" x14ac:dyDescent="0.25">
      <c r="G140" s="1"/>
    </row>
    <row r="141" spans="7:7" x14ac:dyDescent="0.25">
      <c r="G141" s="1"/>
    </row>
    <row r="142" spans="7:7" x14ac:dyDescent="0.25">
      <c r="G142" s="1"/>
    </row>
    <row r="143" spans="7:7" x14ac:dyDescent="0.25">
      <c r="G143" s="1"/>
    </row>
    <row r="144" spans="7:7" x14ac:dyDescent="0.25">
      <c r="G144" s="1"/>
    </row>
    <row r="145" spans="7:7" x14ac:dyDescent="0.25">
      <c r="G145" s="1"/>
    </row>
    <row r="146" spans="7:7" x14ac:dyDescent="0.25">
      <c r="G146" s="1"/>
    </row>
    <row r="147" spans="7:7" x14ac:dyDescent="0.25">
      <c r="G147" s="1"/>
    </row>
    <row r="148" spans="7:7" x14ac:dyDescent="0.25">
      <c r="G148" s="1"/>
    </row>
    <row r="149" spans="7:7" x14ac:dyDescent="0.25">
      <c r="G149" s="1"/>
    </row>
    <row r="150" spans="7:7" x14ac:dyDescent="0.25">
      <c r="G150" s="1"/>
    </row>
    <row r="151" spans="7:7" x14ac:dyDescent="0.25">
      <c r="G151" s="1"/>
    </row>
    <row r="152" spans="7:7" x14ac:dyDescent="0.25">
      <c r="G152" s="1"/>
    </row>
    <row r="154" spans="7:7" x14ac:dyDescent="0.25">
      <c r="G154" s="1"/>
    </row>
    <row r="155" spans="7:7" x14ac:dyDescent="0.25">
      <c r="G155" s="1"/>
    </row>
    <row r="156" spans="7:7" x14ac:dyDescent="0.25">
      <c r="G156" s="1"/>
    </row>
    <row r="159" spans="7:7" x14ac:dyDescent="0.25">
      <c r="G159"/>
    </row>
    <row r="160" spans="7:7" x14ac:dyDescent="0.25">
      <c r="G160"/>
    </row>
    <row r="161" spans="7:7" x14ac:dyDescent="0.25">
      <c r="G161"/>
    </row>
    <row r="162" spans="7:7" x14ac:dyDescent="0.25">
      <c r="G162"/>
    </row>
    <row r="163" spans="7:7" x14ac:dyDescent="0.25">
      <c r="G163"/>
    </row>
    <row r="164" spans="7:7" x14ac:dyDescent="0.25">
      <c r="G164"/>
    </row>
    <row r="165" spans="7:7" x14ac:dyDescent="0.25">
      <c r="G165"/>
    </row>
    <row r="166" spans="7:7" x14ac:dyDescent="0.25">
      <c r="G166"/>
    </row>
    <row r="167" spans="7:7" x14ac:dyDescent="0.25">
      <c r="G167"/>
    </row>
    <row r="168" spans="7:7" x14ac:dyDescent="0.25">
      <c r="G168"/>
    </row>
    <row r="169" spans="7:7" x14ac:dyDescent="0.25">
      <c r="G169"/>
    </row>
    <row r="170" spans="7:7" x14ac:dyDescent="0.25">
      <c r="G170"/>
    </row>
    <row r="171" spans="7:7" x14ac:dyDescent="0.25">
      <c r="G171"/>
    </row>
    <row r="172" spans="7:7" x14ac:dyDescent="0.25">
      <c r="G172"/>
    </row>
    <row r="173" spans="7:7" x14ac:dyDescent="0.25">
      <c r="G173"/>
    </row>
  </sheetData>
  <sortState xmlns:xlrd2="http://schemas.microsoft.com/office/spreadsheetml/2017/richdata2" ref="B18:Y28">
    <sortCondition descending="1" ref="Y18:Y28"/>
    <sortCondition descending="1" ref="W18:W28"/>
    <sortCondition descending="1" ref="X18:X28"/>
    <sortCondition descending="1" ref="U18:U28"/>
    <sortCondition descending="1" ref="V18:V28"/>
  </sortState>
  <mergeCells count="3">
    <mergeCell ref="A1:Y1"/>
    <mergeCell ref="A2:Y2"/>
    <mergeCell ref="A3:Y3"/>
  </mergeCells>
  <phoneticPr fontId="8" type="noConversion"/>
  <printOptions horizontalCentered="1"/>
  <pageMargins left="0.2" right="0.2" top="0.5" bottom="0.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52"/>
  <sheetViews>
    <sheetView workbookViewId="0">
      <selection activeCell="D5" sqref="D5:W13"/>
    </sheetView>
  </sheetViews>
  <sheetFormatPr defaultRowHeight="15.75" x14ac:dyDescent="0.25"/>
  <cols>
    <col min="1" max="1" width="8.85546875" customWidth="1"/>
    <col min="2" max="2" width="5" bestFit="1" customWidth="1"/>
    <col min="3" max="3" width="8.28515625" bestFit="1" customWidth="1"/>
    <col min="4" max="4" width="12.28515625" customWidth="1"/>
    <col min="5" max="5" width="5" bestFit="1" customWidth="1"/>
    <col min="6" max="6" width="6.85546875" bestFit="1" customWidth="1"/>
    <col min="7" max="7" width="5.140625" style="10" hidden="1" customWidth="1"/>
    <col min="8" max="12" width="3.85546875" style="10" hidden="1" customWidth="1"/>
    <col min="13" max="13" width="5.140625" style="10" bestFit="1" customWidth="1"/>
    <col min="14" max="14" width="3.85546875" style="10" hidden="1" customWidth="1"/>
    <col min="15" max="20" width="3.85546875" style="10" bestFit="1" customWidth="1"/>
    <col min="21" max="21" width="5.140625" style="10" bestFit="1" customWidth="1"/>
    <col min="22" max="22" width="3.85546875" style="10" hidden="1" customWidth="1"/>
    <col min="23" max="23" width="7.5703125" style="10" bestFit="1" customWidth="1"/>
    <col min="24" max="24" width="3.85546875" style="10" bestFit="1" customWidth="1"/>
    <col min="25" max="25" width="6.5703125" style="7" bestFit="1" customWidth="1"/>
  </cols>
  <sheetData>
    <row r="1" spans="1:25" ht="18" x14ac:dyDescent="0.25">
      <c r="A1" s="37" t="s">
        <v>84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12"/>
    </row>
    <row r="2" spans="1:25" ht="18" x14ac:dyDescent="0.25">
      <c r="A2" s="37" t="s">
        <v>246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12"/>
    </row>
    <row r="3" spans="1:25" ht="18" x14ac:dyDescent="0.25">
      <c r="A3" s="37" t="s">
        <v>85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12"/>
    </row>
    <row r="4" spans="1:25" ht="18" x14ac:dyDescent="0.25">
      <c r="A4" s="15"/>
      <c r="B4" s="15"/>
      <c r="C4" s="16"/>
      <c r="D4" s="16"/>
      <c r="E4" s="16"/>
      <c r="F4" s="1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5" ht="18.75" x14ac:dyDescent="0.3">
      <c r="A5" s="15" t="s">
        <v>50</v>
      </c>
      <c r="B5" s="15"/>
      <c r="C5" s="16"/>
      <c r="D5" s="31" t="s">
        <v>19</v>
      </c>
      <c r="E5" s="15"/>
      <c r="F5" s="35" t="s">
        <v>233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36">
        <v>1122</v>
      </c>
      <c r="X5" s="23"/>
    </row>
    <row r="6" spans="1:25" ht="18.75" x14ac:dyDescent="0.3">
      <c r="A6" s="15" t="s">
        <v>51</v>
      </c>
      <c r="B6" s="15"/>
      <c r="C6" s="16"/>
      <c r="D6" s="31" t="s">
        <v>252</v>
      </c>
      <c r="E6" s="15"/>
      <c r="F6" s="31" t="s">
        <v>253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36">
        <v>1115</v>
      </c>
      <c r="X6" s="23"/>
    </row>
    <row r="7" spans="1:25" ht="18.75" x14ac:dyDescent="0.3">
      <c r="A7" s="15" t="s">
        <v>52</v>
      </c>
      <c r="B7" s="15"/>
      <c r="C7" s="16"/>
      <c r="D7" s="31" t="s">
        <v>229</v>
      </c>
      <c r="E7" s="15"/>
      <c r="F7" s="31" t="s">
        <v>222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36">
        <v>1100</v>
      </c>
      <c r="X7" s="23"/>
    </row>
    <row r="8" spans="1:25" ht="18" x14ac:dyDescent="0.25">
      <c r="A8" s="15"/>
      <c r="B8" s="15"/>
      <c r="C8" s="16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24"/>
    </row>
    <row r="9" spans="1:25" s="16" customFormat="1" ht="18.75" x14ac:dyDescent="0.3">
      <c r="A9" s="15" t="s">
        <v>57</v>
      </c>
      <c r="B9" s="20"/>
      <c r="C9" s="20"/>
      <c r="D9" s="31" t="s">
        <v>31</v>
      </c>
      <c r="E9" s="20"/>
      <c r="F9" s="31" t="s">
        <v>12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36">
        <v>1055</v>
      </c>
      <c r="X9" s="25"/>
      <c r="Y9" s="9"/>
    </row>
    <row r="10" spans="1:25" s="16" customFormat="1" ht="18.75" x14ac:dyDescent="0.3">
      <c r="A10" s="15" t="s">
        <v>59</v>
      </c>
      <c r="B10" s="20"/>
      <c r="C10" s="20"/>
      <c r="D10" s="35" t="s">
        <v>71</v>
      </c>
      <c r="E10" s="20"/>
      <c r="F10" s="35" t="s">
        <v>14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36">
        <v>1028</v>
      </c>
      <c r="X10" s="25"/>
      <c r="Y10" s="9"/>
    </row>
    <row r="11" spans="1:25" s="16" customFormat="1" ht="18.75" x14ac:dyDescent="0.3">
      <c r="A11" s="15" t="s">
        <v>60</v>
      </c>
      <c r="B11" s="20"/>
      <c r="C11" s="20"/>
      <c r="D11" s="31" t="s">
        <v>25</v>
      </c>
      <c r="E11" s="20"/>
      <c r="F11" s="31" t="s">
        <v>24</v>
      </c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36">
        <v>991</v>
      </c>
      <c r="X11" s="25"/>
      <c r="Y11" s="9"/>
    </row>
    <row r="12" spans="1:25" s="16" customFormat="1" ht="18" x14ac:dyDescent="0.25">
      <c r="A12" s="15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5"/>
      <c r="Y12" s="9"/>
    </row>
    <row r="13" spans="1:25" s="16" customFormat="1" ht="18.75" x14ac:dyDescent="0.3">
      <c r="A13" s="15" t="s">
        <v>58</v>
      </c>
      <c r="B13" s="20"/>
      <c r="C13" s="20"/>
      <c r="D13" s="31" t="s">
        <v>3</v>
      </c>
      <c r="E13" s="20"/>
      <c r="F13" s="31" t="s">
        <v>14</v>
      </c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36">
        <v>998</v>
      </c>
      <c r="X13" s="25"/>
      <c r="Y13" s="9"/>
    </row>
    <row r="14" spans="1:25" x14ac:dyDescent="0.25">
      <c r="A14" s="17"/>
      <c r="B14" s="17"/>
      <c r="C14" s="17"/>
      <c r="D14" s="17"/>
      <c r="E14" s="17"/>
      <c r="F14" s="17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5" x14ac:dyDescent="0.25">
      <c r="A15" s="6" t="s">
        <v>43</v>
      </c>
      <c r="B15" s="6" t="s">
        <v>42</v>
      </c>
      <c r="C15" s="5" t="s">
        <v>2</v>
      </c>
      <c r="D15" s="5" t="s">
        <v>1</v>
      </c>
      <c r="E15" s="4" t="s">
        <v>56</v>
      </c>
      <c r="F15" s="4" t="s">
        <v>87</v>
      </c>
      <c r="G15" s="12">
        <v>1</v>
      </c>
      <c r="H15" s="12">
        <v>2</v>
      </c>
      <c r="I15" s="12">
        <v>3</v>
      </c>
      <c r="J15" s="12">
        <v>4</v>
      </c>
      <c r="K15" s="12">
        <v>5</v>
      </c>
      <c r="L15" s="12">
        <v>6</v>
      </c>
      <c r="M15" s="12" t="s">
        <v>247</v>
      </c>
      <c r="N15" s="12" t="s">
        <v>47</v>
      </c>
      <c r="O15" s="12">
        <v>1</v>
      </c>
      <c r="P15" s="12">
        <v>2</v>
      </c>
      <c r="Q15" s="12">
        <v>3</v>
      </c>
      <c r="R15" s="12">
        <v>4</v>
      </c>
      <c r="S15" s="12">
        <v>5</v>
      </c>
      <c r="T15" s="12">
        <v>6</v>
      </c>
      <c r="U15" s="12" t="s">
        <v>248</v>
      </c>
      <c r="V15" s="12" t="s">
        <v>47</v>
      </c>
      <c r="W15" s="12" t="s">
        <v>250</v>
      </c>
      <c r="X15" s="12" t="s">
        <v>47</v>
      </c>
      <c r="Y15" s="12" t="s">
        <v>48</v>
      </c>
    </row>
    <row r="16" spans="1:25" x14ac:dyDescent="0.25">
      <c r="A16" s="1">
        <v>1</v>
      </c>
      <c r="B16">
        <v>858</v>
      </c>
      <c r="C16" s="32" t="s">
        <v>233</v>
      </c>
      <c r="D16" t="s">
        <v>19</v>
      </c>
      <c r="E16" s="26" t="s">
        <v>91</v>
      </c>
      <c r="F16" s="21" t="s">
        <v>191</v>
      </c>
      <c r="G16" s="28">
        <v>95</v>
      </c>
      <c r="H16" s="28">
        <v>97</v>
      </c>
      <c r="I16" s="28">
        <v>83</v>
      </c>
      <c r="J16" s="28">
        <v>98</v>
      </c>
      <c r="K16" s="28">
        <v>95</v>
      </c>
      <c r="L16" s="28">
        <v>89</v>
      </c>
      <c r="M16" s="28">
        <f t="shared" ref="M16:M33" si="0">SUM(G16:L16)</f>
        <v>557</v>
      </c>
      <c r="N16" s="28">
        <v>13</v>
      </c>
      <c r="O16" s="28">
        <v>94</v>
      </c>
      <c r="P16" s="28">
        <v>98</v>
      </c>
      <c r="Q16" s="28">
        <v>94</v>
      </c>
      <c r="R16" s="28">
        <v>91</v>
      </c>
      <c r="S16" s="28">
        <v>88</v>
      </c>
      <c r="T16" s="28">
        <v>88</v>
      </c>
      <c r="U16" s="28">
        <f t="shared" ref="U16:U33" si="1">SUM(O16:T16)</f>
        <v>553</v>
      </c>
      <c r="V16" s="28">
        <v>12</v>
      </c>
      <c r="W16" s="28">
        <v>1110</v>
      </c>
      <c r="X16" s="28">
        <v>25</v>
      </c>
      <c r="Y16" s="28">
        <v>1122</v>
      </c>
    </row>
    <row r="17" spans="1:25" x14ac:dyDescent="0.25">
      <c r="A17" s="1">
        <v>2</v>
      </c>
      <c r="B17">
        <v>952</v>
      </c>
      <c r="C17" t="s">
        <v>253</v>
      </c>
      <c r="D17" t="s">
        <v>252</v>
      </c>
      <c r="E17" s="26" t="s">
        <v>91</v>
      </c>
      <c r="F17" s="21" t="s">
        <v>127</v>
      </c>
      <c r="G17" s="28">
        <v>96</v>
      </c>
      <c r="H17" s="28">
        <v>96</v>
      </c>
      <c r="I17" s="28">
        <v>93</v>
      </c>
      <c r="J17" s="28">
        <v>91</v>
      </c>
      <c r="K17" s="28">
        <v>86</v>
      </c>
      <c r="L17" s="28">
        <v>88</v>
      </c>
      <c r="M17" s="28">
        <f t="shared" si="0"/>
        <v>550</v>
      </c>
      <c r="N17" s="28">
        <v>14</v>
      </c>
      <c r="O17" s="28">
        <v>94</v>
      </c>
      <c r="P17" s="28">
        <v>86</v>
      </c>
      <c r="Q17" s="28">
        <v>91</v>
      </c>
      <c r="R17" s="28">
        <v>97</v>
      </c>
      <c r="S17" s="28">
        <v>94</v>
      </c>
      <c r="T17" s="28">
        <v>90</v>
      </c>
      <c r="U17" s="28">
        <f t="shared" si="1"/>
        <v>552</v>
      </c>
      <c r="V17" s="28">
        <v>12</v>
      </c>
      <c r="W17" s="28">
        <v>1102</v>
      </c>
      <c r="X17" s="28">
        <v>26</v>
      </c>
      <c r="Y17" s="28">
        <v>1115</v>
      </c>
    </row>
    <row r="18" spans="1:25" x14ac:dyDescent="0.25">
      <c r="A18" s="1">
        <v>3</v>
      </c>
      <c r="B18">
        <v>869</v>
      </c>
      <c r="C18" t="s">
        <v>222</v>
      </c>
      <c r="D18" t="s">
        <v>229</v>
      </c>
      <c r="E18" s="26" t="s">
        <v>89</v>
      </c>
      <c r="F18" s="21" t="s">
        <v>90</v>
      </c>
      <c r="G18" s="28">
        <v>95</v>
      </c>
      <c r="H18" s="28">
        <v>95</v>
      </c>
      <c r="I18" s="28">
        <v>84</v>
      </c>
      <c r="J18" s="28">
        <v>94</v>
      </c>
      <c r="K18" s="28">
        <v>91</v>
      </c>
      <c r="L18" s="28">
        <v>83</v>
      </c>
      <c r="M18" s="28">
        <f t="shared" si="0"/>
        <v>542</v>
      </c>
      <c r="N18" s="28">
        <v>9</v>
      </c>
      <c r="O18" s="28">
        <v>92</v>
      </c>
      <c r="P18" s="28">
        <v>92</v>
      </c>
      <c r="Q18" s="28">
        <v>81</v>
      </c>
      <c r="R18" s="28">
        <v>90</v>
      </c>
      <c r="S18" s="28">
        <v>97</v>
      </c>
      <c r="T18" s="28">
        <v>91</v>
      </c>
      <c r="U18" s="28">
        <f t="shared" si="1"/>
        <v>543</v>
      </c>
      <c r="V18" s="28">
        <v>4</v>
      </c>
      <c r="W18" s="28">
        <v>1085</v>
      </c>
      <c r="X18" s="28">
        <v>13</v>
      </c>
      <c r="Y18" s="28">
        <v>1100</v>
      </c>
    </row>
    <row r="19" spans="1:25" x14ac:dyDescent="0.25">
      <c r="A19" s="1">
        <v>4</v>
      </c>
      <c r="B19">
        <v>954</v>
      </c>
      <c r="C19" t="s">
        <v>214</v>
      </c>
      <c r="D19" t="s">
        <v>254</v>
      </c>
      <c r="E19" s="26" t="s">
        <v>91</v>
      </c>
      <c r="F19" s="21" t="s">
        <v>193</v>
      </c>
      <c r="G19" s="28">
        <v>93</v>
      </c>
      <c r="H19" s="28">
        <v>93</v>
      </c>
      <c r="I19" s="28">
        <v>90</v>
      </c>
      <c r="J19" s="28">
        <v>93</v>
      </c>
      <c r="K19" s="28">
        <v>93</v>
      </c>
      <c r="L19" s="28">
        <v>70</v>
      </c>
      <c r="M19" s="28">
        <f t="shared" si="0"/>
        <v>532</v>
      </c>
      <c r="N19" s="28">
        <v>15</v>
      </c>
      <c r="O19" s="28">
        <v>96</v>
      </c>
      <c r="P19" s="28">
        <v>88</v>
      </c>
      <c r="Q19" s="28">
        <v>85</v>
      </c>
      <c r="R19" s="28">
        <v>98</v>
      </c>
      <c r="S19" s="28">
        <v>92</v>
      </c>
      <c r="T19" s="28">
        <v>84</v>
      </c>
      <c r="U19" s="28">
        <f t="shared" si="1"/>
        <v>543</v>
      </c>
      <c r="V19" s="28">
        <v>8</v>
      </c>
      <c r="W19" s="28">
        <v>1075</v>
      </c>
      <c r="X19" s="28">
        <v>23</v>
      </c>
      <c r="Y19" s="28">
        <v>1081</v>
      </c>
    </row>
    <row r="20" spans="1:25" x14ac:dyDescent="0.25">
      <c r="A20" s="1">
        <v>5</v>
      </c>
      <c r="B20">
        <v>857</v>
      </c>
      <c r="C20" t="s">
        <v>12</v>
      </c>
      <c r="D20" t="s">
        <v>31</v>
      </c>
      <c r="E20" s="26" t="s">
        <v>89</v>
      </c>
      <c r="F20" s="21" t="s">
        <v>110</v>
      </c>
      <c r="G20" s="28">
        <v>83</v>
      </c>
      <c r="H20" s="28">
        <v>93</v>
      </c>
      <c r="I20" s="28">
        <v>80</v>
      </c>
      <c r="J20" s="28">
        <v>96</v>
      </c>
      <c r="K20" s="28">
        <v>91</v>
      </c>
      <c r="L20" s="28">
        <v>78</v>
      </c>
      <c r="M20" s="28">
        <f t="shared" si="0"/>
        <v>521</v>
      </c>
      <c r="N20" s="28">
        <v>8</v>
      </c>
      <c r="O20" s="28">
        <v>91</v>
      </c>
      <c r="P20" s="28">
        <v>91</v>
      </c>
      <c r="Q20" s="28">
        <v>86</v>
      </c>
      <c r="R20" s="28">
        <v>93</v>
      </c>
      <c r="S20" s="28">
        <v>88</v>
      </c>
      <c r="T20" s="28">
        <v>85</v>
      </c>
      <c r="U20" s="28">
        <f t="shared" si="1"/>
        <v>534</v>
      </c>
      <c r="V20" s="28">
        <v>7</v>
      </c>
      <c r="W20" s="28">
        <v>1055</v>
      </c>
      <c r="X20" s="28">
        <v>15</v>
      </c>
      <c r="Y20" s="28">
        <v>1060</v>
      </c>
    </row>
    <row r="21" spans="1:25" x14ac:dyDescent="0.25">
      <c r="A21" s="1">
        <v>6</v>
      </c>
      <c r="B21">
        <v>848</v>
      </c>
      <c r="C21" s="32" t="s">
        <v>14</v>
      </c>
      <c r="D21" s="32" t="s">
        <v>71</v>
      </c>
      <c r="E21" s="26" t="s">
        <v>89</v>
      </c>
      <c r="F21" s="26" t="s">
        <v>135</v>
      </c>
      <c r="G21" s="28">
        <v>93</v>
      </c>
      <c r="H21" s="28">
        <v>88</v>
      </c>
      <c r="I21" s="28">
        <v>68</v>
      </c>
      <c r="J21" s="28">
        <v>90</v>
      </c>
      <c r="K21" s="28">
        <v>88</v>
      </c>
      <c r="L21" s="28">
        <v>83</v>
      </c>
      <c r="M21" s="28">
        <f t="shared" si="0"/>
        <v>510</v>
      </c>
      <c r="N21" s="28">
        <v>7</v>
      </c>
      <c r="O21" s="28">
        <v>92</v>
      </c>
      <c r="P21" s="28">
        <v>85</v>
      </c>
      <c r="Q21" s="28">
        <v>87</v>
      </c>
      <c r="R21" s="28">
        <v>82</v>
      </c>
      <c r="S21" s="28">
        <v>88</v>
      </c>
      <c r="T21" s="28">
        <v>84</v>
      </c>
      <c r="U21" s="28">
        <f t="shared" si="1"/>
        <v>518</v>
      </c>
      <c r="V21" s="28">
        <v>8</v>
      </c>
      <c r="W21" s="28">
        <v>1028</v>
      </c>
      <c r="X21" s="28">
        <v>15</v>
      </c>
      <c r="Y21" s="28">
        <v>1032</v>
      </c>
    </row>
    <row r="22" spans="1:25" x14ac:dyDescent="0.25">
      <c r="A22" s="1">
        <v>7</v>
      </c>
      <c r="B22">
        <v>861</v>
      </c>
      <c r="C22" t="s">
        <v>205</v>
      </c>
      <c r="D22" t="s">
        <v>206</v>
      </c>
      <c r="E22" s="26" t="s">
        <v>91</v>
      </c>
      <c r="F22" s="21" t="s">
        <v>207</v>
      </c>
      <c r="G22" s="28">
        <v>89</v>
      </c>
      <c r="H22" s="28">
        <v>87</v>
      </c>
      <c r="I22" s="28">
        <v>77</v>
      </c>
      <c r="J22" s="28">
        <v>89</v>
      </c>
      <c r="K22" s="28">
        <v>90</v>
      </c>
      <c r="L22" s="28">
        <v>77</v>
      </c>
      <c r="M22" s="28">
        <f t="shared" si="0"/>
        <v>509</v>
      </c>
      <c r="N22" s="28">
        <v>6</v>
      </c>
      <c r="O22" s="28">
        <v>86</v>
      </c>
      <c r="P22" s="28">
        <v>87</v>
      </c>
      <c r="Q22" s="28">
        <v>82</v>
      </c>
      <c r="R22" s="28">
        <v>89</v>
      </c>
      <c r="S22" s="28">
        <v>87</v>
      </c>
      <c r="T22" s="28">
        <v>71</v>
      </c>
      <c r="U22" s="28">
        <f t="shared" si="1"/>
        <v>502</v>
      </c>
      <c r="V22" s="28">
        <v>2</v>
      </c>
      <c r="W22" s="28">
        <v>1011</v>
      </c>
      <c r="X22" s="28">
        <v>8</v>
      </c>
      <c r="Y22" s="28">
        <v>1015</v>
      </c>
    </row>
    <row r="23" spans="1:25" x14ac:dyDescent="0.25">
      <c r="A23" s="1">
        <v>8</v>
      </c>
      <c r="B23">
        <v>870</v>
      </c>
      <c r="C23" t="s">
        <v>14</v>
      </c>
      <c r="D23" t="s">
        <v>3</v>
      </c>
      <c r="E23" s="26" t="s">
        <v>122</v>
      </c>
      <c r="F23" s="21" t="s">
        <v>110</v>
      </c>
      <c r="G23" s="28">
        <v>86</v>
      </c>
      <c r="H23" s="28">
        <v>87</v>
      </c>
      <c r="I23" s="28">
        <v>75</v>
      </c>
      <c r="J23" s="28">
        <v>85</v>
      </c>
      <c r="K23" s="28">
        <v>86</v>
      </c>
      <c r="L23" s="28">
        <v>76</v>
      </c>
      <c r="M23" s="28">
        <f t="shared" si="0"/>
        <v>495</v>
      </c>
      <c r="N23" s="28">
        <v>3</v>
      </c>
      <c r="O23" s="28">
        <v>89</v>
      </c>
      <c r="P23" s="28">
        <v>89</v>
      </c>
      <c r="Q23" s="28">
        <v>65</v>
      </c>
      <c r="R23" s="28">
        <v>93</v>
      </c>
      <c r="S23" s="28">
        <v>88</v>
      </c>
      <c r="T23" s="28">
        <v>79</v>
      </c>
      <c r="U23" s="28">
        <f t="shared" si="1"/>
        <v>503</v>
      </c>
      <c r="V23" s="28">
        <v>8</v>
      </c>
      <c r="W23" s="28">
        <v>998</v>
      </c>
      <c r="X23" s="28">
        <v>11</v>
      </c>
      <c r="Y23" s="28">
        <v>1003</v>
      </c>
    </row>
    <row r="24" spans="1:25" x14ac:dyDescent="0.25">
      <c r="A24" s="1">
        <v>9</v>
      </c>
      <c r="B24">
        <v>868</v>
      </c>
      <c r="C24" t="s">
        <v>24</v>
      </c>
      <c r="D24" t="s">
        <v>25</v>
      </c>
      <c r="E24" s="26" t="s">
        <v>89</v>
      </c>
      <c r="F24" s="21" t="s">
        <v>110</v>
      </c>
      <c r="G24" s="28">
        <v>80</v>
      </c>
      <c r="H24" s="28">
        <v>86</v>
      </c>
      <c r="I24" s="28">
        <v>64</v>
      </c>
      <c r="J24" s="28">
        <v>83</v>
      </c>
      <c r="K24" s="28">
        <v>90</v>
      </c>
      <c r="L24" s="28">
        <v>84</v>
      </c>
      <c r="M24" s="28">
        <f t="shared" si="0"/>
        <v>487</v>
      </c>
      <c r="N24" s="28">
        <v>5</v>
      </c>
      <c r="O24" s="28">
        <v>94</v>
      </c>
      <c r="P24" s="28">
        <v>96</v>
      </c>
      <c r="Q24" s="28">
        <v>65</v>
      </c>
      <c r="R24" s="28">
        <v>86</v>
      </c>
      <c r="S24" s="28">
        <v>86</v>
      </c>
      <c r="T24" s="28">
        <v>77</v>
      </c>
      <c r="U24" s="28">
        <f t="shared" si="1"/>
        <v>504</v>
      </c>
      <c r="V24" s="28">
        <v>6</v>
      </c>
      <c r="W24" s="28">
        <v>991</v>
      </c>
      <c r="X24" s="28">
        <v>11</v>
      </c>
      <c r="Y24" s="28"/>
    </row>
    <row r="25" spans="1:25" x14ac:dyDescent="0.25">
      <c r="A25" s="1">
        <v>10</v>
      </c>
      <c r="B25">
        <v>871</v>
      </c>
      <c r="C25" t="s">
        <v>183</v>
      </c>
      <c r="D25" t="s">
        <v>184</v>
      </c>
      <c r="E25" s="26" t="s">
        <v>89</v>
      </c>
      <c r="F25" s="21" t="s">
        <v>185</v>
      </c>
      <c r="G25" s="28">
        <v>91</v>
      </c>
      <c r="H25" s="28">
        <v>91</v>
      </c>
      <c r="I25" s="28">
        <v>85</v>
      </c>
      <c r="J25" s="28">
        <v>77</v>
      </c>
      <c r="K25" s="28">
        <v>84</v>
      </c>
      <c r="L25" s="28">
        <v>79</v>
      </c>
      <c r="M25" s="28">
        <f t="shared" si="0"/>
        <v>507</v>
      </c>
      <c r="N25" s="28">
        <v>7</v>
      </c>
      <c r="O25" s="28">
        <v>86</v>
      </c>
      <c r="P25" s="28">
        <v>86</v>
      </c>
      <c r="Q25" s="28">
        <v>79</v>
      </c>
      <c r="R25" s="28">
        <v>82</v>
      </c>
      <c r="S25" s="28">
        <v>71</v>
      </c>
      <c r="T25" s="28">
        <v>56</v>
      </c>
      <c r="U25" s="28">
        <f t="shared" si="1"/>
        <v>460</v>
      </c>
      <c r="V25" s="28">
        <v>5</v>
      </c>
      <c r="W25" s="28">
        <v>967</v>
      </c>
      <c r="X25" s="28">
        <v>12</v>
      </c>
    </row>
    <row r="26" spans="1:25" x14ac:dyDescent="0.25">
      <c r="A26" s="1">
        <v>11</v>
      </c>
      <c r="B26">
        <v>866</v>
      </c>
      <c r="C26" t="s">
        <v>23</v>
      </c>
      <c r="D26" t="s">
        <v>4</v>
      </c>
      <c r="E26" s="26" t="s">
        <v>89</v>
      </c>
      <c r="F26" s="21" t="s">
        <v>110</v>
      </c>
      <c r="G26" s="28">
        <v>78</v>
      </c>
      <c r="H26" s="28">
        <v>89</v>
      </c>
      <c r="I26" s="28">
        <v>71</v>
      </c>
      <c r="J26" s="28">
        <v>86</v>
      </c>
      <c r="K26" s="28">
        <v>82</v>
      </c>
      <c r="L26" s="28">
        <v>80</v>
      </c>
      <c r="M26" s="28">
        <f t="shared" si="0"/>
        <v>486</v>
      </c>
      <c r="N26" s="28">
        <v>4</v>
      </c>
      <c r="O26" s="28">
        <v>89</v>
      </c>
      <c r="P26" s="28">
        <v>85</v>
      </c>
      <c r="Q26" s="28">
        <v>70</v>
      </c>
      <c r="R26" s="28">
        <v>87</v>
      </c>
      <c r="S26" s="28">
        <v>78</v>
      </c>
      <c r="T26" s="28">
        <v>71</v>
      </c>
      <c r="U26" s="28">
        <f t="shared" si="1"/>
        <v>480</v>
      </c>
      <c r="V26" s="28">
        <v>4</v>
      </c>
      <c r="W26" s="28">
        <v>966</v>
      </c>
      <c r="X26" s="28">
        <v>8</v>
      </c>
    </row>
    <row r="27" spans="1:25" x14ac:dyDescent="0.25">
      <c r="A27" s="1">
        <v>12</v>
      </c>
      <c r="B27">
        <v>863</v>
      </c>
      <c r="C27" t="s">
        <v>149</v>
      </c>
      <c r="D27" t="s">
        <v>150</v>
      </c>
      <c r="E27" s="26" t="s">
        <v>89</v>
      </c>
      <c r="F27" s="21" t="s">
        <v>139</v>
      </c>
      <c r="G27" s="28">
        <v>81</v>
      </c>
      <c r="H27" s="28">
        <v>76</v>
      </c>
      <c r="I27" s="28">
        <v>66</v>
      </c>
      <c r="J27" s="28">
        <v>86</v>
      </c>
      <c r="K27" s="28">
        <v>85</v>
      </c>
      <c r="L27" s="28">
        <v>81</v>
      </c>
      <c r="M27" s="28">
        <f t="shared" si="0"/>
        <v>475</v>
      </c>
      <c r="N27" s="28">
        <v>3</v>
      </c>
      <c r="O27" s="28">
        <v>85</v>
      </c>
      <c r="P27" s="28">
        <v>89</v>
      </c>
      <c r="Q27" s="28">
        <v>74</v>
      </c>
      <c r="R27" s="28">
        <v>83</v>
      </c>
      <c r="S27" s="28">
        <v>76</v>
      </c>
      <c r="T27" s="28">
        <v>79</v>
      </c>
      <c r="U27" s="28">
        <f t="shared" si="1"/>
        <v>486</v>
      </c>
      <c r="V27" s="28">
        <v>4</v>
      </c>
      <c r="W27" s="28">
        <v>961</v>
      </c>
      <c r="X27" s="28">
        <v>7</v>
      </c>
    </row>
    <row r="28" spans="1:25" x14ac:dyDescent="0.25">
      <c r="A28" s="1">
        <v>13</v>
      </c>
      <c r="B28">
        <v>860</v>
      </c>
      <c r="C28" t="s">
        <v>8</v>
      </c>
      <c r="D28" t="s">
        <v>200</v>
      </c>
      <c r="E28" s="26" t="s">
        <v>91</v>
      </c>
      <c r="F28" s="21" t="s">
        <v>94</v>
      </c>
      <c r="G28" s="28">
        <v>85</v>
      </c>
      <c r="H28" s="28">
        <v>84</v>
      </c>
      <c r="I28" s="28">
        <v>42</v>
      </c>
      <c r="J28" s="28">
        <v>85</v>
      </c>
      <c r="K28" s="28">
        <v>71</v>
      </c>
      <c r="L28" s="28">
        <v>77</v>
      </c>
      <c r="M28" s="28">
        <f t="shared" si="0"/>
        <v>444</v>
      </c>
      <c r="N28" s="28">
        <v>0</v>
      </c>
      <c r="O28" s="28">
        <v>88</v>
      </c>
      <c r="P28" s="28">
        <v>85</v>
      </c>
      <c r="Q28" s="28">
        <v>85</v>
      </c>
      <c r="R28" s="28">
        <v>84</v>
      </c>
      <c r="S28" s="28">
        <v>87</v>
      </c>
      <c r="T28" s="28">
        <v>65</v>
      </c>
      <c r="U28" s="28">
        <f t="shared" si="1"/>
        <v>494</v>
      </c>
      <c r="V28" s="28">
        <v>4</v>
      </c>
      <c r="W28" s="28">
        <v>938</v>
      </c>
      <c r="X28" s="28">
        <v>4</v>
      </c>
    </row>
    <row r="29" spans="1:25" x14ac:dyDescent="0.25">
      <c r="A29" s="1">
        <v>14</v>
      </c>
      <c r="B29">
        <v>821</v>
      </c>
      <c r="C29" t="s">
        <v>41</v>
      </c>
      <c r="D29" t="s">
        <v>169</v>
      </c>
      <c r="E29" s="26" t="s">
        <v>89</v>
      </c>
      <c r="F29" s="21" t="s">
        <v>146</v>
      </c>
      <c r="G29" s="28">
        <v>93</v>
      </c>
      <c r="H29" s="28">
        <v>81</v>
      </c>
      <c r="I29" s="28">
        <v>60</v>
      </c>
      <c r="J29" s="28">
        <v>86</v>
      </c>
      <c r="K29" s="28">
        <v>88</v>
      </c>
      <c r="L29" s="28">
        <v>69</v>
      </c>
      <c r="M29" s="28">
        <f t="shared" si="0"/>
        <v>477</v>
      </c>
      <c r="N29" s="28">
        <v>3</v>
      </c>
      <c r="O29" s="28">
        <v>89</v>
      </c>
      <c r="P29" s="28">
        <v>78</v>
      </c>
      <c r="Q29" s="28">
        <v>37</v>
      </c>
      <c r="R29" s="28">
        <v>93</v>
      </c>
      <c r="S29" s="28">
        <v>84</v>
      </c>
      <c r="T29" s="28">
        <v>74</v>
      </c>
      <c r="U29" s="28">
        <f t="shared" si="1"/>
        <v>455</v>
      </c>
      <c r="V29" s="28">
        <v>5</v>
      </c>
      <c r="W29" s="28">
        <v>932</v>
      </c>
      <c r="X29" s="28">
        <v>8</v>
      </c>
    </row>
    <row r="30" spans="1:25" x14ac:dyDescent="0.25">
      <c r="A30" s="1">
        <v>15</v>
      </c>
      <c r="B30">
        <v>864</v>
      </c>
      <c r="C30" t="s">
        <v>23</v>
      </c>
      <c r="D30" t="s">
        <v>166</v>
      </c>
      <c r="E30" s="26" t="s">
        <v>91</v>
      </c>
      <c r="F30" s="21" t="s">
        <v>90</v>
      </c>
      <c r="G30" s="28">
        <v>92</v>
      </c>
      <c r="H30" s="28">
        <v>64</v>
      </c>
      <c r="I30" s="28">
        <v>60</v>
      </c>
      <c r="J30" s="28">
        <v>89</v>
      </c>
      <c r="K30" s="28">
        <v>80</v>
      </c>
      <c r="L30" s="28">
        <v>71</v>
      </c>
      <c r="M30" s="28">
        <f t="shared" si="0"/>
        <v>456</v>
      </c>
      <c r="N30" s="28">
        <v>5</v>
      </c>
      <c r="O30" s="28">
        <v>79</v>
      </c>
      <c r="P30" s="28">
        <v>85</v>
      </c>
      <c r="Q30" s="28">
        <v>66</v>
      </c>
      <c r="R30" s="28">
        <v>83</v>
      </c>
      <c r="S30" s="28">
        <v>87</v>
      </c>
      <c r="T30" s="28">
        <v>62</v>
      </c>
      <c r="U30" s="28">
        <f t="shared" si="1"/>
        <v>462</v>
      </c>
      <c r="V30" s="28">
        <v>0</v>
      </c>
      <c r="W30" s="28">
        <v>918</v>
      </c>
      <c r="X30" s="28">
        <v>5</v>
      </c>
    </row>
    <row r="31" spans="1:25" x14ac:dyDescent="0.25">
      <c r="A31" s="1">
        <v>16</v>
      </c>
      <c r="B31">
        <v>834</v>
      </c>
      <c r="C31" t="s">
        <v>16</v>
      </c>
      <c r="D31" t="s">
        <v>73</v>
      </c>
      <c r="E31" s="26" t="s">
        <v>89</v>
      </c>
      <c r="F31" s="21" t="s">
        <v>110</v>
      </c>
      <c r="G31" s="28">
        <v>55</v>
      </c>
      <c r="H31" s="28">
        <v>64</v>
      </c>
      <c r="I31" s="28">
        <v>49</v>
      </c>
      <c r="J31" s="28">
        <v>69</v>
      </c>
      <c r="K31" s="28">
        <v>59</v>
      </c>
      <c r="L31" s="28">
        <v>62</v>
      </c>
      <c r="M31" s="28">
        <f t="shared" si="0"/>
        <v>358</v>
      </c>
      <c r="N31" s="28">
        <v>0</v>
      </c>
      <c r="O31" s="28">
        <v>76</v>
      </c>
      <c r="P31" s="28">
        <v>81</v>
      </c>
      <c r="Q31" s="28">
        <v>53</v>
      </c>
      <c r="R31" s="28">
        <v>87</v>
      </c>
      <c r="S31" s="28">
        <v>87</v>
      </c>
      <c r="T31" s="28">
        <v>46</v>
      </c>
      <c r="U31" s="28">
        <f t="shared" si="1"/>
        <v>430</v>
      </c>
      <c r="V31" s="28">
        <v>2</v>
      </c>
      <c r="W31" s="28">
        <v>788</v>
      </c>
      <c r="X31" s="28">
        <v>2</v>
      </c>
    </row>
    <row r="32" spans="1:25" x14ac:dyDescent="0.25">
      <c r="A32" s="1">
        <v>17</v>
      </c>
      <c r="B32">
        <v>859</v>
      </c>
      <c r="C32" t="s">
        <v>155</v>
      </c>
      <c r="D32" t="s">
        <v>251</v>
      </c>
      <c r="E32" s="26" t="s">
        <v>89</v>
      </c>
      <c r="F32" s="21" t="s">
        <v>90</v>
      </c>
      <c r="G32" s="28">
        <v>77</v>
      </c>
      <c r="H32" s="28">
        <v>57</v>
      </c>
      <c r="I32" s="28">
        <v>52</v>
      </c>
      <c r="J32" s="28">
        <v>70</v>
      </c>
      <c r="K32" s="28">
        <v>86</v>
      </c>
      <c r="L32" s="28">
        <v>62</v>
      </c>
      <c r="M32" s="28">
        <f t="shared" si="0"/>
        <v>404</v>
      </c>
      <c r="N32" s="28">
        <v>3</v>
      </c>
      <c r="O32" s="28">
        <v>65</v>
      </c>
      <c r="P32" s="28">
        <v>49</v>
      </c>
      <c r="Q32" s="28">
        <v>48</v>
      </c>
      <c r="R32" s="28">
        <v>77</v>
      </c>
      <c r="S32" s="28">
        <v>70</v>
      </c>
      <c r="T32" s="28">
        <v>63</v>
      </c>
      <c r="U32" s="28">
        <f t="shared" si="1"/>
        <v>372</v>
      </c>
      <c r="V32" s="28">
        <v>1</v>
      </c>
      <c r="W32" s="28">
        <v>776</v>
      </c>
      <c r="X32" s="28">
        <v>4</v>
      </c>
    </row>
    <row r="33" spans="1:24" x14ac:dyDescent="0.25">
      <c r="A33" s="1">
        <v>18</v>
      </c>
      <c r="B33">
        <v>865</v>
      </c>
      <c r="C33" t="s">
        <v>30</v>
      </c>
      <c r="D33" t="s">
        <v>3</v>
      </c>
      <c r="E33" s="26" t="s">
        <v>89</v>
      </c>
      <c r="F33" s="21" t="s">
        <v>92</v>
      </c>
      <c r="G33" s="28">
        <v>56</v>
      </c>
      <c r="H33" s="28">
        <v>74</v>
      </c>
      <c r="I33" s="28">
        <v>53</v>
      </c>
      <c r="J33" s="28">
        <v>61</v>
      </c>
      <c r="K33" s="28">
        <v>69</v>
      </c>
      <c r="L33" s="28">
        <v>57</v>
      </c>
      <c r="M33" s="28">
        <f t="shared" si="0"/>
        <v>370</v>
      </c>
      <c r="N33" s="28">
        <v>0</v>
      </c>
      <c r="O33" s="28">
        <v>68</v>
      </c>
      <c r="P33" s="28">
        <v>68</v>
      </c>
      <c r="Q33" s="28">
        <v>66</v>
      </c>
      <c r="R33" s="28">
        <v>58</v>
      </c>
      <c r="S33" s="28">
        <v>76</v>
      </c>
      <c r="T33" s="28">
        <v>46</v>
      </c>
      <c r="U33" s="28">
        <f t="shared" si="1"/>
        <v>382</v>
      </c>
      <c r="V33" s="28">
        <v>0</v>
      </c>
      <c r="W33" s="28">
        <v>752</v>
      </c>
      <c r="X33" s="28">
        <v>0</v>
      </c>
    </row>
    <row r="47" spans="1:24" x14ac:dyDescent="0.25">
      <c r="X47" s="3"/>
    </row>
    <row r="48" spans="1:24" x14ac:dyDescent="0.25">
      <c r="X48" s="3"/>
    </row>
    <row r="49" spans="24:24" x14ac:dyDescent="0.25">
      <c r="X49" s="3"/>
    </row>
    <row r="50" spans="24:24" x14ac:dyDescent="0.25">
      <c r="X50" s="3"/>
    </row>
    <row r="51" spans="24:24" x14ac:dyDescent="0.25">
      <c r="X51" s="3"/>
    </row>
    <row r="52" spans="24:24" x14ac:dyDescent="0.25">
      <c r="X52" s="3"/>
    </row>
  </sheetData>
  <sortState xmlns:xlrd2="http://schemas.microsoft.com/office/spreadsheetml/2017/richdata2" ref="B19:X36">
    <sortCondition descending="1" ref="W19:W36"/>
    <sortCondition descending="1" ref="X19:X36"/>
    <sortCondition descending="1" ref="U19:U36"/>
    <sortCondition descending="1" ref="V19:V36"/>
  </sortState>
  <mergeCells count="3">
    <mergeCell ref="A1:W1"/>
    <mergeCell ref="A2:W2"/>
    <mergeCell ref="A3:W3"/>
  </mergeCells>
  <printOptions horizontalCentered="1"/>
  <pageMargins left="0.2" right="0.2" top="0.5" bottom="0.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52"/>
  <sheetViews>
    <sheetView workbookViewId="0">
      <selection activeCell="A43" sqref="A43"/>
    </sheetView>
  </sheetViews>
  <sheetFormatPr defaultRowHeight="15.75" x14ac:dyDescent="0.25"/>
  <cols>
    <col min="1" max="1" width="9.5703125" customWidth="1"/>
    <col min="2" max="2" width="5" bestFit="1" customWidth="1"/>
    <col min="3" max="3" width="10.140625" customWidth="1"/>
    <col min="4" max="4" width="12.7109375" bestFit="1" customWidth="1"/>
    <col min="5" max="5" width="5" bestFit="1" customWidth="1"/>
    <col min="6" max="6" width="9.28515625" customWidth="1"/>
    <col min="7" max="7" width="5.140625" style="10" hidden="1" customWidth="1"/>
    <col min="8" max="12" width="3.85546875" style="10" hidden="1" customWidth="1"/>
    <col min="13" max="13" width="6.85546875" style="10" bestFit="1" customWidth="1"/>
    <col min="14" max="17" width="3" style="10" bestFit="1" customWidth="1"/>
    <col min="18" max="18" width="4" style="10" bestFit="1" customWidth="1"/>
    <col min="19" max="20" width="3" style="10" bestFit="1" customWidth="1"/>
    <col min="21" max="21" width="6.85546875" style="10" bestFit="1" customWidth="1"/>
    <col min="22" max="22" width="3" style="10" bestFit="1" customWidth="1"/>
    <col min="23" max="23" width="7.5703125" style="10" bestFit="1" customWidth="1"/>
    <col min="24" max="24" width="3" style="10" bestFit="1" customWidth="1"/>
    <col min="25" max="25" width="2.5703125" style="7" hidden="1" customWidth="1"/>
    <col min="26" max="26" width="9.140625" style="7"/>
  </cols>
  <sheetData>
    <row r="1" spans="1:26" ht="18" x14ac:dyDescent="0.25">
      <c r="A1" s="37" t="s">
        <v>84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12"/>
    </row>
    <row r="2" spans="1:26" ht="18" x14ac:dyDescent="0.25">
      <c r="A2" s="37" t="s">
        <v>244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12"/>
    </row>
    <row r="3" spans="1:26" ht="18" x14ac:dyDescent="0.25">
      <c r="A3" s="37" t="s">
        <v>245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12"/>
    </row>
    <row r="4" spans="1:26" ht="18" x14ac:dyDescent="0.25">
      <c r="A4" s="15"/>
      <c r="B4" s="15"/>
      <c r="C4" s="16"/>
      <c r="D4" s="16"/>
      <c r="E4" s="16"/>
      <c r="F4" s="1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6" ht="18.75" x14ac:dyDescent="0.3">
      <c r="A5" s="15" t="s">
        <v>50</v>
      </c>
      <c r="B5" s="15"/>
      <c r="C5" s="16"/>
      <c r="D5" s="31" t="s">
        <v>19</v>
      </c>
      <c r="E5" s="15"/>
      <c r="F5" s="35" t="s">
        <v>233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36">
        <v>1142</v>
      </c>
      <c r="X5" s="23"/>
    </row>
    <row r="6" spans="1:26" ht="18.75" x14ac:dyDescent="0.3">
      <c r="A6" s="15" t="s">
        <v>51</v>
      </c>
      <c r="B6" s="15"/>
      <c r="C6" s="16"/>
      <c r="D6" s="31" t="s">
        <v>184</v>
      </c>
      <c r="E6" s="15"/>
      <c r="F6" s="31" t="s">
        <v>183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36">
        <v>1120</v>
      </c>
      <c r="X6" s="23"/>
    </row>
    <row r="7" spans="1:26" ht="18.75" x14ac:dyDescent="0.3">
      <c r="A7" s="15" t="s">
        <v>52</v>
      </c>
      <c r="B7" s="15"/>
      <c r="C7" s="16"/>
      <c r="D7" s="31" t="s">
        <v>254</v>
      </c>
      <c r="E7" s="15"/>
      <c r="F7" s="31" t="s">
        <v>214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36">
        <v>1107</v>
      </c>
      <c r="X7" s="23"/>
    </row>
    <row r="8" spans="1:26" ht="18" x14ac:dyDescent="0.25">
      <c r="A8" s="15"/>
      <c r="B8" s="15"/>
      <c r="C8" s="16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24"/>
    </row>
    <row r="9" spans="1:26" s="16" customFormat="1" ht="18.75" x14ac:dyDescent="0.3">
      <c r="A9" s="15" t="s">
        <v>57</v>
      </c>
      <c r="B9" s="20"/>
      <c r="C9" s="20"/>
      <c r="D9" s="31" t="s">
        <v>150</v>
      </c>
      <c r="E9" s="20"/>
      <c r="F9" s="31" t="s">
        <v>149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36">
        <v>1105</v>
      </c>
      <c r="X9" s="25"/>
      <c r="Y9" s="9"/>
      <c r="Z9" s="2"/>
    </row>
    <row r="10" spans="1:26" s="16" customFormat="1" ht="18.75" x14ac:dyDescent="0.3">
      <c r="A10" s="15" t="s">
        <v>59</v>
      </c>
      <c r="B10" s="20"/>
      <c r="C10" s="20"/>
      <c r="D10" s="35" t="s">
        <v>4</v>
      </c>
      <c r="E10" s="20"/>
      <c r="F10" s="35" t="s">
        <v>23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36">
        <v>1104</v>
      </c>
      <c r="X10" s="25"/>
      <c r="Y10" s="9"/>
      <c r="Z10" s="2"/>
    </row>
    <row r="11" spans="1:26" s="16" customFormat="1" ht="18.75" x14ac:dyDescent="0.3">
      <c r="A11" s="15" t="s">
        <v>60</v>
      </c>
      <c r="B11" s="20"/>
      <c r="C11" s="20"/>
      <c r="D11" s="31" t="s">
        <v>229</v>
      </c>
      <c r="E11" s="20"/>
      <c r="F11" s="31" t="s">
        <v>222</v>
      </c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36">
        <v>1096</v>
      </c>
      <c r="X11" s="25"/>
      <c r="Y11" s="9"/>
      <c r="Z11" s="2"/>
    </row>
    <row r="12" spans="1:26" s="16" customFormat="1" ht="18" x14ac:dyDescent="0.25">
      <c r="A12" s="15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5"/>
      <c r="Y12" s="9"/>
      <c r="Z12" s="2"/>
    </row>
    <row r="13" spans="1:26" s="16" customFormat="1" ht="18.75" x14ac:dyDescent="0.3">
      <c r="A13" s="15" t="s">
        <v>58</v>
      </c>
      <c r="B13" s="20"/>
      <c r="C13" s="20"/>
      <c r="D13" s="31" t="s">
        <v>3</v>
      </c>
      <c r="E13" s="20"/>
      <c r="F13" s="31" t="s">
        <v>14</v>
      </c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36">
        <v>1069</v>
      </c>
      <c r="X13" s="25"/>
      <c r="Y13" s="9"/>
      <c r="Z13" s="2"/>
    </row>
    <row r="14" spans="1:26" x14ac:dyDescent="0.25">
      <c r="A14" s="17"/>
      <c r="B14" s="17"/>
      <c r="C14" s="17"/>
      <c r="D14" s="17"/>
      <c r="E14" s="17"/>
      <c r="F14" s="17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6" x14ac:dyDescent="0.25">
      <c r="A15" s="6" t="s">
        <v>43</v>
      </c>
      <c r="B15" s="6" t="s">
        <v>42</v>
      </c>
      <c r="C15" s="5" t="s">
        <v>2</v>
      </c>
      <c r="D15" s="5" t="s">
        <v>1</v>
      </c>
      <c r="E15" s="4" t="s">
        <v>56</v>
      </c>
      <c r="F15" s="4" t="s">
        <v>87</v>
      </c>
      <c r="G15" s="12">
        <v>1</v>
      </c>
      <c r="H15" s="12">
        <v>2</v>
      </c>
      <c r="I15" s="12">
        <v>3</v>
      </c>
      <c r="J15" s="12">
        <v>4</v>
      </c>
      <c r="K15" s="12">
        <v>5</v>
      </c>
      <c r="L15" s="12">
        <v>6</v>
      </c>
      <c r="M15" s="12" t="s">
        <v>44</v>
      </c>
      <c r="N15" s="12" t="s">
        <v>47</v>
      </c>
      <c r="O15" s="12">
        <v>1</v>
      </c>
      <c r="P15" s="12">
        <v>2</v>
      </c>
      <c r="Q15" s="12">
        <v>3</v>
      </c>
      <c r="R15" s="12">
        <v>4</v>
      </c>
      <c r="S15" s="12">
        <v>5</v>
      </c>
      <c r="T15" s="12">
        <v>6</v>
      </c>
      <c r="U15" s="12" t="s">
        <v>45</v>
      </c>
      <c r="V15" s="12" t="s">
        <v>47</v>
      </c>
      <c r="W15" s="12" t="s">
        <v>48</v>
      </c>
      <c r="X15" s="12" t="s">
        <v>47</v>
      </c>
    </row>
    <row r="16" spans="1:26" x14ac:dyDescent="0.25">
      <c r="A16" s="1">
        <v>1</v>
      </c>
      <c r="B16">
        <v>858</v>
      </c>
      <c r="C16" s="32" t="s">
        <v>233</v>
      </c>
      <c r="D16" t="s">
        <v>19</v>
      </c>
      <c r="E16" s="26" t="s">
        <v>91</v>
      </c>
      <c r="F16" s="21" t="s">
        <v>191</v>
      </c>
      <c r="G16">
        <v>94</v>
      </c>
      <c r="H16">
        <v>91</v>
      </c>
      <c r="I16">
        <v>96</v>
      </c>
      <c r="J16">
        <v>97</v>
      </c>
      <c r="K16">
        <v>95</v>
      </c>
      <c r="L16">
        <v>97</v>
      </c>
      <c r="M16">
        <f t="shared" ref="M16:M42" si="0">SUM(G16:L16)</f>
        <v>570</v>
      </c>
      <c r="N16">
        <v>11</v>
      </c>
      <c r="O16">
        <v>96</v>
      </c>
      <c r="P16">
        <v>95</v>
      </c>
      <c r="Q16">
        <v>93</v>
      </c>
      <c r="R16">
        <v>95</v>
      </c>
      <c r="S16">
        <v>96</v>
      </c>
      <c r="T16">
        <v>97</v>
      </c>
      <c r="U16">
        <v>572</v>
      </c>
      <c r="V16">
        <v>13</v>
      </c>
      <c r="W16">
        <v>1142</v>
      </c>
      <c r="X16">
        <v>24</v>
      </c>
    </row>
    <row r="17" spans="1:24" x14ac:dyDescent="0.25">
      <c r="A17" s="1">
        <v>2</v>
      </c>
      <c r="B17">
        <v>871</v>
      </c>
      <c r="C17" t="s">
        <v>183</v>
      </c>
      <c r="D17" t="s">
        <v>184</v>
      </c>
      <c r="E17" s="26" t="s">
        <v>89</v>
      </c>
      <c r="F17" s="21" t="s">
        <v>185</v>
      </c>
      <c r="G17">
        <v>95</v>
      </c>
      <c r="H17">
        <v>93</v>
      </c>
      <c r="I17">
        <v>99</v>
      </c>
      <c r="J17">
        <v>89</v>
      </c>
      <c r="K17">
        <v>90</v>
      </c>
      <c r="L17">
        <v>95</v>
      </c>
      <c r="M17">
        <f t="shared" si="0"/>
        <v>561</v>
      </c>
      <c r="N17">
        <v>11</v>
      </c>
      <c r="O17">
        <v>94</v>
      </c>
      <c r="P17">
        <v>91</v>
      </c>
      <c r="Q17">
        <v>86</v>
      </c>
      <c r="R17">
        <v>95</v>
      </c>
      <c r="S17">
        <v>96</v>
      </c>
      <c r="T17">
        <v>97</v>
      </c>
      <c r="U17">
        <v>559</v>
      </c>
      <c r="V17">
        <v>10</v>
      </c>
      <c r="W17">
        <v>1120</v>
      </c>
      <c r="X17">
        <v>21</v>
      </c>
    </row>
    <row r="18" spans="1:24" x14ac:dyDescent="0.25">
      <c r="A18" s="1">
        <v>3</v>
      </c>
      <c r="B18">
        <v>954</v>
      </c>
      <c r="C18" t="s">
        <v>214</v>
      </c>
      <c r="D18" t="s">
        <v>254</v>
      </c>
      <c r="E18" s="26" t="s">
        <v>91</v>
      </c>
      <c r="F18" s="21" t="s">
        <v>193</v>
      </c>
      <c r="G18">
        <v>90</v>
      </c>
      <c r="H18">
        <v>93</v>
      </c>
      <c r="I18">
        <v>90</v>
      </c>
      <c r="J18">
        <v>90</v>
      </c>
      <c r="K18">
        <v>97</v>
      </c>
      <c r="L18">
        <v>89</v>
      </c>
      <c r="M18">
        <f t="shared" si="0"/>
        <v>549</v>
      </c>
      <c r="N18">
        <v>5</v>
      </c>
      <c r="O18">
        <v>94</v>
      </c>
      <c r="P18">
        <v>95</v>
      </c>
      <c r="Q18">
        <v>92</v>
      </c>
      <c r="R18">
        <v>90</v>
      </c>
      <c r="S18">
        <v>93</v>
      </c>
      <c r="T18">
        <v>94</v>
      </c>
      <c r="U18">
        <v>558</v>
      </c>
      <c r="V18">
        <v>12</v>
      </c>
      <c r="W18">
        <v>1107</v>
      </c>
      <c r="X18">
        <v>17</v>
      </c>
    </row>
    <row r="19" spans="1:24" x14ac:dyDescent="0.25">
      <c r="A19" s="1">
        <v>4</v>
      </c>
      <c r="B19">
        <v>863</v>
      </c>
      <c r="C19" t="s">
        <v>149</v>
      </c>
      <c r="D19" t="s">
        <v>150</v>
      </c>
      <c r="E19" s="26" t="s">
        <v>89</v>
      </c>
      <c r="F19" s="21" t="s">
        <v>139</v>
      </c>
      <c r="G19">
        <v>85</v>
      </c>
      <c r="H19">
        <v>91</v>
      </c>
      <c r="I19">
        <v>91</v>
      </c>
      <c r="J19">
        <v>90</v>
      </c>
      <c r="K19">
        <v>96</v>
      </c>
      <c r="L19">
        <v>94</v>
      </c>
      <c r="M19">
        <f t="shared" si="0"/>
        <v>547</v>
      </c>
      <c r="N19">
        <v>8</v>
      </c>
      <c r="O19">
        <v>95</v>
      </c>
      <c r="P19">
        <v>92</v>
      </c>
      <c r="Q19">
        <v>96</v>
      </c>
      <c r="R19">
        <v>87</v>
      </c>
      <c r="S19">
        <v>92</v>
      </c>
      <c r="T19">
        <v>96</v>
      </c>
      <c r="U19">
        <v>558</v>
      </c>
      <c r="V19">
        <v>9</v>
      </c>
      <c r="W19">
        <v>1105</v>
      </c>
      <c r="X19">
        <v>17</v>
      </c>
    </row>
    <row r="20" spans="1:24" x14ac:dyDescent="0.25">
      <c r="A20" s="1">
        <v>5</v>
      </c>
      <c r="B20">
        <v>866</v>
      </c>
      <c r="C20" t="s">
        <v>23</v>
      </c>
      <c r="D20" t="s">
        <v>4</v>
      </c>
      <c r="E20" s="26" t="s">
        <v>89</v>
      </c>
      <c r="F20" s="21" t="s">
        <v>110</v>
      </c>
      <c r="G20">
        <v>95</v>
      </c>
      <c r="H20">
        <v>94</v>
      </c>
      <c r="I20">
        <v>95</v>
      </c>
      <c r="J20">
        <v>90</v>
      </c>
      <c r="K20">
        <v>91</v>
      </c>
      <c r="L20">
        <v>89</v>
      </c>
      <c r="M20">
        <f t="shared" si="0"/>
        <v>554</v>
      </c>
      <c r="N20">
        <v>10</v>
      </c>
      <c r="O20">
        <v>91</v>
      </c>
      <c r="P20">
        <v>96</v>
      </c>
      <c r="Q20">
        <v>94</v>
      </c>
      <c r="R20">
        <v>93</v>
      </c>
      <c r="S20">
        <v>88</v>
      </c>
      <c r="T20">
        <v>88</v>
      </c>
      <c r="U20">
        <v>550</v>
      </c>
      <c r="V20">
        <v>10</v>
      </c>
      <c r="W20">
        <v>1104</v>
      </c>
      <c r="X20">
        <v>20</v>
      </c>
    </row>
    <row r="21" spans="1:24" x14ac:dyDescent="0.25">
      <c r="A21" s="1">
        <v>6</v>
      </c>
      <c r="B21">
        <v>869</v>
      </c>
      <c r="C21" t="s">
        <v>222</v>
      </c>
      <c r="D21" t="s">
        <v>229</v>
      </c>
      <c r="E21" s="26" t="s">
        <v>89</v>
      </c>
      <c r="F21" s="21" t="s">
        <v>90</v>
      </c>
      <c r="G21">
        <v>89</v>
      </c>
      <c r="H21">
        <v>88</v>
      </c>
      <c r="I21">
        <v>90</v>
      </c>
      <c r="J21">
        <v>89</v>
      </c>
      <c r="K21">
        <v>95</v>
      </c>
      <c r="L21">
        <v>90</v>
      </c>
      <c r="M21">
        <f t="shared" si="0"/>
        <v>541</v>
      </c>
      <c r="N21">
        <v>6</v>
      </c>
      <c r="O21">
        <v>94</v>
      </c>
      <c r="P21">
        <v>93</v>
      </c>
      <c r="Q21">
        <v>93</v>
      </c>
      <c r="R21">
        <v>89</v>
      </c>
      <c r="S21">
        <v>92</v>
      </c>
      <c r="T21">
        <v>94</v>
      </c>
      <c r="U21">
        <v>555</v>
      </c>
      <c r="V21">
        <v>8</v>
      </c>
      <c r="W21">
        <v>1096</v>
      </c>
      <c r="X21">
        <v>14</v>
      </c>
    </row>
    <row r="22" spans="1:24" x14ac:dyDescent="0.25">
      <c r="A22" s="1">
        <v>7</v>
      </c>
      <c r="B22">
        <v>861</v>
      </c>
      <c r="C22" t="s">
        <v>205</v>
      </c>
      <c r="D22" t="s">
        <v>206</v>
      </c>
      <c r="E22" s="26" t="s">
        <v>91</v>
      </c>
      <c r="F22" s="21" t="s">
        <v>207</v>
      </c>
      <c r="G22">
        <v>90</v>
      </c>
      <c r="H22">
        <v>94</v>
      </c>
      <c r="I22">
        <v>97</v>
      </c>
      <c r="J22">
        <v>86</v>
      </c>
      <c r="K22">
        <v>83</v>
      </c>
      <c r="L22">
        <v>93</v>
      </c>
      <c r="M22">
        <f t="shared" si="0"/>
        <v>543</v>
      </c>
      <c r="N22">
        <v>8</v>
      </c>
      <c r="O22">
        <v>92</v>
      </c>
      <c r="P22">
        <v>93</v>
      </c>
      <c r="Q22">
        <v>93</v>
      </c>
      <c r="R22">
        <v>89</v>
      </c>
      <c r="S22">
        <v>92</v>
      </c>
      <c r="T22">
        <v>93</v>
      </c>
      <c r="U22">
        <v>552</v>
      </c>
      <c r="V22">
        <v>5</v>
      </c>
      <c r="W22">
        <v>1095</v>
      </c>
      <c r="X22">
        <v>13</v>
      </c>
    </row>
    <row r="23" spans="1:24" x14ac:dyDescent="0.25">
      <c r="A23" s="1">
        <v>8</v>
      </c>
      <c r="B23">
        <v>872</v>
      </c>
      <c r="C23" t="s">
        <v>136</v>
      </c>
      <c r="D23" t="s">
        <v>137</v>
      </c>
      <c r="E23" s="26" t="s">
        <v>89</v>
      </c>
      <c r="F23" s="21" t="s">
        <v>90</v>
      </c>
      <c r="G23">
        <v>89</v>
      </c>
      <c r="H23">
        <v>88</v>
      </c>
      <c r="I23">
        <v>95</v>
      </c>
      <c r="J23">
        <v>93</v>
      </c>
      <c r="K23">
        <v>93</v>
      </c>
      <c r="L23">
        <v>92</v>
      </c>
      <c r="M23">
        <f t="shared" si="0"/>
        <v>550</v>
      </c>
      <c r="N23">
        <v>7</v>
      </c>
      <c r="O23">
        <v>91</v>
      </c>
      <c r="P23">
        <v>92</v>
      </c>
      <c r="Q23">
        <v>89</v>
      </c>
      <c r="R23">
        <v>91</v>
      </c>
      <c r="S23">
        <v>92</v>
      </c>
      <c r="T23">
        <v>88</v>
      </c>
      <c r="U23">
        <v>543</v>
      </c>
      <c r="V23">
        <v>7</v>
      </c>
      <c r="W23">
        <v>1093</v>
      </c>
      <c r="X23">
        <v>14</v>
      </c>
    </row>
    <row r="24" spans="1:24" x14ac:dyDescent="0.25">
      <c r="A24" s="1">
        <v>9</v>
      </c>
      <c r="B24">
        <v>868</v>
      </c>
      <c r="C24" t="s">
        <v>24</v>
      </c>
      <c r="D24" t="s">
        <v>25</v>
      </c>
      <c r="E24" s="26" t="s">
        <v>89</v>
      </c>
      <c r="F24" s="21" t="s">
        <v>110</v>
      </c>
      <c r="G24">
        <v>88</v>
      </c>
      <c r="H24">
        <v>85</v>
      </c>
      <c r="I24">
        <v>88</v>
      </c>
      <c r="J24">
        <v>96</v>
      </c>
      <c r="K24">
        <v>92</v>
      </c>
      <c r="L24">
        <v>91</v>
      </c>
      <c r="M24">
        <f t="shared" si="0"/>
        <v>540</v>
      </c>
      <c r="N24">
        <v>3</v>
      </c>
      <c r="O24">
        <v>91</v>
      </c>
      <c r="P24">
        <v>89</v>
      </c>
      <c r="Q24">
        <v>91</v>
      </c>
      <c r="R24">
        <v>90</v>
      </c>
      <c r="S24">
        <v>89</v>
      </c>
      <c r="T24">
        <v>94</v>
      </c>
      <c r="U24">
        <v>544</v>
      </c>
      <c r="V24">
        <v>7</v>
      </c>
      <c r="W24">
        <v>1084</v>
      </c>
      <c r="X24">
        <v>10</v>
      </c>
    </row>
    <row r="25" spans="1:24" x14ac:dyDescent="0.25">
      <c r="A25" s="1">
        <v>10</v>
      </c>
      <c r="B25">
        <v>867</v>
      </c>
      <c r="C25" t="s">
        <v>76</v>
      </c>
      <c r="D25" t="s">
        <v>143</v>
      </c>
      <c r="E25" s="26" t="s">
        <v>89</v>
      </c>
      <c r="F25" s="21" t="s">
        <v>90</v>
      </c>
      <c r="G25">
        <v>85</v>
      </c>
      <c r="H25">
        <v>95</v>
      </c>
      <c r="I25">
        <v>93</v>
      </c>
      <c r="J25">
        <v>89</v>
      </c>
      <c r="K25">
        <v>88</v>
      </c>
      <c r="L25">
        <v>92</v>
      </c>
      <c r="M25">
        <f t="shared" si="0"/>
        <v>542</v>
      </c>
      <c r="N25">
        <v>4</v>
      </c>
      <c r="O25">
        <v>94</v>
      </c>
      <c r="P25">
        <v>88</v>
      </c>
      <c r="Q25">
        <v>91</v>
      </c>
      <c r="R25">
        <v>85</v>
      </c>
      <c r="S25">
        <v>86</v>
      </c>
      <c r="T25">
        <v>91</v>
      </c>
      <c r="U25">
        <v>535</v>
      </c>
      <c r="V25">
        <v>5</v>
      </c>
      <c r="W25">
        <v>1077</v>
      </c>
      <c r="X25">
        <v>9</v>
      </c>
    </row>
    <row r="26" spans="1:24" x14ac:dyDescent="0.25">
      <c r="A26" s="1">
        <v>11</v>
      </c>
      <c r="B26">
        <v>865</v>
      </c>
      <c r="C26" t="s">
        <v>16</v>
      </c>
      <c r="D26" t="s">
        <v>73</v>
      </c>
      <c r="E26" s="26" t="s">
        <v>89</v>
      </c>
      <c r="F26" s="21" t="s">
        <v>110</v>
      </c>
      <c r="G26">
        <v>91</v>
      </c>
      <c r="H26">
        <v>87</v>
      </c>
      <c r="I26">
        <v>86</v>
      </c>
      <c r="J26">
        <v>91</v>
      </c>
      <c r="K26">
        <v>93</v>
      </c>
      <c r="L26">
        <v>96</v>
      </c>
      <c r="M26">
        <f t="shared" si="0"/>
        <v>544</v>
      </c>
      <c r="N26">
        <v>12</v>
      </c>
      <c r="O26">
        <v>78</v>
      </c>
      <c r="P26">
        <v>93</v>
      </c>
      <c r="Q26">
        <v>85</v>
      </c>
      <c r="R26">
        <v>91</v>
      </c>
      <c r="S26">
        <v>93</v>
      </c>
      <c r="T26">
        <v>91</v>
      </c>
      <c r="U26">
        <v>531</v>
      </c>
      <c r="V26">
        <v>6</v>
      </c>
      <c r="W26">
        <v>1075</v>
      </c>
      <c r="X26">
        <v>18</v>
      </c>
    </row>
    <row r="27" spans="1:24" x14ac:dyDescent="0.25">
      <c r="A27" s="1">
        <v>12</v>
      </c>
      <c r="B27">
        <v>845</v>
      </c>
      <c r="C27" t="s">
        <v>20</v>
      </c>
      <c r="D27" t="s">
        <v>21</v>
      </c>
      <c r="E27" s="26" t="s">
        <v>89</v>
      </c>
      <c r="F27" s="21" t="s">
        <v>146</v>
      </c>
      <c r="G27">
        <v>87</v>
      </c>
      <c r="H27">
        <v>94</v>
      </c>
      <c r="I27">
        <v>91</v>
      </c>
      <c r="J27">
        <v>77</v>
      </c>
      <c r="K27">
        <v>87</v>
      </c>
      <c r="L27">
        <v>95</v>
      </c>
      <c r="M27">
        <f t="shared" si="0"/>
        <v>531</v>
      </c>
      <c r="N27">
        <v>7</v>
      </c>
      <c r="O27">
        <v>90</v>
      </c>
      <c r="P27">
        <v>94</v>
      </c>
      <c r="Q27">
        <v>91</v>
      </c>
      <c r="R27">
        <v>91</v>
      </c>
      <c r="S27">
        <v>89</v>
      </c>
      <c r="T27">
        <v>88</v>
      </c>
      <c r="U27">
        <v>543</v>
      </c>
      <c r="V27">
        <v>5</v>
      </c>
      <c r="W27">
        <v>1074</v>
      </c>
      <c r="X27">
        <v>12</v>
      </c>
    </row>
    <row r="28" spans="1:24" x14ac:dyDescent="0.25">
      <c r="A28" s="1">
        <v>13</v>
      </c>
      <c r="B28">
        <v>960</v>
      </c>
      <c r="C28" t="s">
        <v>8</v>
      </c>
      <c r="D28" t="s">
        <v>353</v>
      </c>
      <c r="E28" s="26" t="s">
        <v>91</v>
      </c>
      <c r="F28" s="21" t="s">
        <v>204</v>
      </c>
      <c r="G28">
        <v>88</v>
      </c>
      <c r="H28">
        <v>93</v>
      </c>
      <c r="I28">
        <v>85</v>
      </c>
      <c r="J28">
        <v>90</v>
      </c>
      <c r="K28">
        <v>93</v>
      </c>
      <c r="L28">
        <v>82</v>
      </c>
      <c r="M28">
        <f t="shared" si="0"/>
        <v>531</v>
      </c>
      <c r="N28">
        <v>4</v>
      </c>
      <c r="O28">
        <v>91</v>
      </c>
      <c r="P28">
        <v>88</v>
      </c>
      <c r="Q28">
        <v>86</v>
      </c>
      <c r="R28">
        <v>92</v>
      </c>
      <c r="S28">
        <v>90</v>
      </c>
      <c r="T28">
        <v>94</v>
      </c>
      <c r="U28">
        <v>541</v>
      </c>
      <c r="V28">
        <v>11</v>
      </c>
      <c r="W28">
        <v>1072</v>
      </c>
      <c r="X28">
        <v>15</v>
      </c>
    </row>
    <row r="29" spans="1:24" x14ac:dyDescent="0.25">
      <c r="A29" s="1">
        <v>14</v>
      </c>
      <c r="B29">
        <v>848</v>
      </c>
      <c r="C29" t="s">
        <v>14</v>
      </c>
      <c r="D29" t="s">
        <v>71</v>
      </c>
      <c r="E29" s="26" t="s">
        <v>89</v>
      </c>
      <c r="F29" s="21" t="s">
        <v>135</v>
      </c>
      <c r="G29">
        <v>85</v>
      </c>
      <c r="H29">
        <v>86</v>
      </c>
      <c r="I29">
        <v>92</v>
      </c>
      <c r="J29">
        <v>89</v>
      </c>
      <c r="K29">
        <v>92</v>
      </c>
      <c r="L29">
        <v>90</v>
      </c>
      <c r="M29">
        <f t="shared" si="0"/>
        <v>534</v>
      </c>
      <c r="N29">
        <v>9</v>
      </c>
      <c r="O29">
        <v>88</v>
      </c>
      <c r="P29">
        <v>89</v>
      </c>
      <c r="Q29">
        <v>85</v>
      </c>
      <c r="R29">
        <v>88</v>
      </c>
      <c r="S29">
        <v>93</v>
      </c>
      <c r="T29">
        <v>92</v>
      </c>
      <c r="U29">
        <v>535</v>
      </c>
      <c r="V29">
        <v>7</v>
      </c>
      <c r="W29">
        <v>1069</v>
      </c>
      <c r="X29">
        <v>16</v>
      </c>
    </row>
    <row r="30" spans="1:24" x14ac:dyDescent="0.25">
      <c r="A30" s="1">
        <v>15</v>
      </c>
      <c r="B30">
        <v>870</v>
      </c>
      <c r="C30" t="s">
        <v>14</v>
      </c>
      <c r="D30" t="s">
        <v>3</v>
      </c>
      <c r="E30" s="26" t="s">
        <v>122</v>
      </c>
      <c r="F30" s="21" t="s">
        <v>110</v>
      </c>
      <c r="G30">
        <v>85</v>
      </c>
      <c r="H30">
        <v>89</v>
      </c>
      <c r="I30">
        <v>90</v>
      </c>
      <c r="J30">
        <v>92</v>
      </c>
      <c r="K30">
        <v>89</v>
      </c>
      <c r="L30">
        <v>88</v>
      </c>
      <c r="M30">
        <f t="shared" si="0"/>
        <v>533</v>
      </c>
      <c r="N30">
        <v>5</v>
      </c>
      <c r="O30">
        <v>87</v>
      </c>
      <c r="P30">
        <v>90</v>
      </c>
      <c r="Q30">
        <v>92</v>
      </c>
      <c r="R30">
        <v>94</v>
      </c>
      <c r="S30">
        <v>87</v>
      </c>
      <c r="T30">
        <v>86</v>
      </c>
      <c r="U30">
        <v>536</v>
      </c>
      <c r="V30">
        <v>9</v>
      </c>
      <c r="W30">
        <v>1069</v>
      </c>
      <c r="X30">
        <v>14</v>
      </c>
    </row>
    <row r="31" spans="1:24" x14ac:dyDescent="0.25">
      <c r="A31" s="1">
        <v>16</v>
      </c>
      <c r="B31">
        <v>821</v>
      </c>
      <c r="C31" t="s">
        <v>41</v>
      </c>
      <c r="D31" t="s">
        <v>169</v>
      </c>
      <c r="E31" s="26" t="s">
        <v>89</v>
      </c>
      <c r="F31" s="21" t="s">
        <v>146</v>
      </c>
      <c r="G31">
        <v>92</v>
      </c>
      <c r="H31">
        <v>87</v>
      </c>
      <c r="I31">
        <v>91</v>
      </c>
      <c r="J31">
        <v>93</v>
      </c>
      <c r="K31">
        <v>90</v>
      </c>
      <c r="L31">
        <v>92</v>
      </c>
      <c r="M31">
        <f t="shared" si="0"/>
        <v>545</v>
      </c>
      <c r="N31">
        <v>10</v>
      </c>
      <c r="O31">
        <v>86</v>
      </c>
      <c r="P31">
        <v>83</v>
      </c>
      <c r="Q31">
        <v>87</v>
      </c>
      <c r="R31">
        <v>89</v>
      </c>
      <c r="S31">
        <v>91</v>
      </c>
      <c r="T31">
        <v>84</v>
      </c>
      <c r="U31">
        <v>520</v>
      </c>
      <c r="V31">
        <v>3</v>
      </c>
      <c r="W31">
        <v>1065</v>
      </c>
      <c r="X31">
        <v>13</v>
      </c>
    </row>
    <row r="32" spans="1:24" x14ac:dyDescent="0.25">
      <c r="A32" s="1">
        <v>17</v>
      </c>
      <c r="B32">
        <v>864</v>
      </c>
      <c r="C32" t="s">
        <v>8</v>
      </c>
      <c r="D32" t="s">
        <v>200</v>
      </c>
      <c r="E32" s="26" t="s">
        <v>91</v>
      </c>
      <c r="F32" s="21" t="s">
        <v>94</v>
      </c>
      <c r="G32">
        <v>86</v>
      </c>
      <c r="H32">
        <v>87</v>
      </c>
      <c r="I32">
        <v>96</v>
      </c>
      <c r="J32">
        <v>89</v>
      </c>
      <c r="K32">
        <v>93</v>
      </c>
      <c r="L32">
        <v>88</v>
      </c>
      <c r="M32">
        <f t="shared" si="0"/>
        <v>539</v>
      </c>
      <c r="N32">
        <v>5</v>
      </c>
      <c r="O32">
        <v>90</v>
      </c>
      <c r="P32">
        <v>85</v>
      </c>
      <c r="Q32">
        <v>85</v>
      </c>
      <c r="R32">
        <v>85</v>
      </c>
      <c r="S32">
        <v>90</v>
      </c>
      <c r="T32">
        <v>90</v>
      </c>
      <c r="U32">
        <v>525</v>
      </c>
      <c r="V32">
        <v>6</v>
      </c>
      <c r="W32">
        <v>1064</v>
      </c>
      <c r="X32">
        <v>11</v>
      </c>
    </row>
    <row r="33" spans="1:24" x14ac:dyDescent="0.25">
      <c r="A33" s="1">
        <v>18</v>
      </c>
      <c r="B33">
        <v>862</v>
      </c>
      <c r="C33" t="s">
        <v>74</v>
      </c>
      <c r="D33" t="s">
        <v>224</v>
      </c>
      <c r="E33" s="26" t="s">
        <v>91</v>
      </c>
      <c r="F33" s="21" t="s">
        <v>127</v>
      </c>
      <c r="G33">
        <v>88</v>
      </c>
      <c r="H33">
        <v>85</v>
      </c>
      <c r="I33">
        <v>90</v>
      </c>
      <c r="J33">
        <v>88</v>
      </c>
      <c r="K33">
        <v>87</v>
      </c>
      <c r="L33">
        <v>84</v>
      </c>
      <c r="M33">
        <f t="shared" si="0"/>
        <v>522</v>
      </c>
      <c r="N33">
        <v>4</v>
      </c>
      <c r="O33">
        <v>88</v>
      </c>
      <c r="P33">
        <v>84</v>
      </c>
      <c r="Q33">
        <v>94</v>
      </c>
      <c r="R33">
        <v>89</v>
      </c>
      <c r="S33">
        <v>92</v>
      </c>
      <c r="T33">
        <v>93</v>
      </c>
      <c r="U33">
        <v>540</v>
      </c>
      <c r="V33">
        <v>5</v>
      </c>
      <c r="W33">
        <v>1062</v>
      </c>
      <c r="X33">
        <v>9</v>
      </c>
    </row>
    <row r="34" spans="1:24" x14ac:dyDescent="0.25">
      <c r="A34" s="1">
        <v>19</v>
      </c>
      <c r="B34">
        <v>957</v>
      </c>
      <c r="C34" t="s">
        <v>352</v>
      </c>
      <c r="D34" t="s">
        <v>351</v>
      </c>
      <c r="E34" s="26" t="s">
        <v>91</v>
      </c>
      <c r="F34" s="21" t="s">
        <v>283</v>
      </c>
      <c r="G34">
        <v>89</v>
      </c>
      <c r="H34">
        <v>89</v>
      </c>
      <c r="I34">
        <v>86</v>
      </c>
      <c r="J34">
        <v>74</v>
      </c>
      <c r="K34">
        <v>81</v>
      </c>
      <c r="L34">
        <v>88</v>
      </c>
      <c r="M34">
        <f t="shared" si="0"/>
        <v>507</v>
      </c>
      <c r="N34">
        <v>5</v>
      </c>
      <c r="O34">
        <v>90</v>
      </c>
      <c r="P34">
        <v>91</v>
      </c>
      <c r="Q34">
        <v>86</v>
      </c>
      <c r="R34">
        <v>84</v>
      </c>
      <c r="S34">
        <v>82</v>
      </c>
      <c r="T34">
        <v>89</v>
      </c>
      <c r="U34">
        <v>522</v>
      </c>
      <c r="V34">
        <v>10</v>
      </c>
      <c r="W34">
        <v>1029</v>
      </c>
      <c r="X34">
        <v>15</v>
      </c>
    </row>
    <row r="35" spans="1:24" x14ac:dyDescent="0.25">
      <c r="A35" s="1">
        <v>20</v>
      </c>
      <c r="B35">
        <v>859</v>
      </c>
      <c r="C35" t="s">
        <v>30</v>
      </c>
      <c r="D35" t="s">
        <v>3</v>
      </c>
      <c r="E35" s="26" t="s">
        <v>89</v>
      </c>
      <c r="F35" s="21" t="s">
        <v>92</v>
      </c>
      <c r="G35">
        <v>87</v>
      </c>
      <c r="H35">
        <v>86</v>
      </c>
      <c r="I35">
        <v>87</v>
      </c>
      <c r="J35">
        <v>82</v>
      </c>
      <c r="K35">
        <v>86</v>
      </c>
      <c r="L35">
        <v>81</v>
      </c>
      <c r="M35">
        <f t="shared" si="0"/>
        <v>509</v>
      </c>
      <c r="N35">
        <v>4</v>
      </c>
      <c r="O35">
        <v>86</v>
      </c>
      <c r="P35">
        <v>86</v>
      </c>
      <c r="Q35">
        <v>94</v>
      </c>
      <c r="R35">
        <v>84</v>
      </c>
      <c r="S35">
        <v>79</v>
      </c>
      <c r="T35">
        <v>88</v>
      </c>
      <c r="U35">
        <v>517</v>
      </c>
      <c r="V35">
        <v>5</v>
      </c>
      <c r="W35">
        <v>1026</v>
      </c>
      <c r="X35">
        <v>9</v>
      </c>
    </row>
    <row r="36" spans="1:24" x14ac:dyDescent="0.25">
      <c r="A36" s="1">
        <v>21</v>
      </c>
      <c r="B36">
        <v>855</v>
      </c>
      <c r="C36" t="s">
        <v>156</v>
      </c>
      <c r="D36" t="s">
        <v>157</v>
      </c>
      <c r="E36" s="26" t="s">
        <v>91</v>
      </c>
      <c r="F36" s="21" t="s">
        <v>146</v>
      </c>
      <c r="G36">
        <v>85</v>
      </c>
      <c r="H36">
        <v>92</v>
      </c>
      <c r="I36">
        <v>86</v>
      </c>
      <c r="J36">
        <v>89</v>
      </c>
      <c r="K36">
        <v>89</v>
      </c>
      <c r="L36">
        <v>80</v>
      </c>
      <c r="M36">
        <f t="shared" si="0"/>
        <v>521</v>
      </c>
      <c r="N36">
        <v>8</v>
      </c>
      <c r="O36">
        <v>84</v>
      </c>
      <c r="P36">
        <v>87</v>
      </c>
      <c r="Q36">
        <v>83</v>
      </c>
      <c r="R36">
        <v>78</v>
      </c>
      <c r="S36">
        <v>84</v>
      </c>
      <c r="T36">
        <v>86</v>
      </c>
      <c r="U36">
        <v>502</v>
      </c>
      <c r="V36">
        <v>2</v>
      </c>
      <c r="W36">
        <v>1023</v>
      </c>
      <c r="X36">
        <v>10</v>
      </c>
    </row>
    <row r="37" spans="1:24" x14ac:dyDescent="0.25">
      <c r="A37" s="1">
        <v>22</v>
      </c>
      <c r="B37">
        <v>834</v>
      </c>
      <c r="C37" t="s">
        <v>155</v>
      </c>
      <c r="D37" t="s">
        <v>251</v>
      </c>
      <c r="E37" s="26" t="s">
        <v>89</v>
      </c>
      <c r="F37" s="21" t="s">
        <v>90</v>
      </c>
      <c r="G37">
        <v>91</v>
      </c>
      <c r="H37">
        <v>92</v>
      </c>
      <c r="I37">
        <v>84</v>
      </c>
      <c r="J37">
        <v>73</v>
      </c>
      <c r="K37">
        <v>77</v>
      </c>
      <c r="L37">
        <v>80</v>
      </c>
      <c r="M37">
        <f t="shared" si="0"/>
        <v>497</v>
      </c>
      <c r="N37">
        <v>6</v>
      </c>
      <c r="O37">
        <v>88</v>
      </c>
      <c r="P37">
        <v>95</v>
      </c>
      <c r="Q37">
        <v>92</v>
      </c>
      <c r="R37">
        <v>86</v>
      </c>
      <c r="S37">
        <v>85</v>
      </c>
      <c r="T37">
        <v>79</v>
      </c>
      <c r="U37">
        <v>525</v>
      </c>
      <c r="V37">
        <v>6</v>
      </c>
      <c r="W37">
        <v>1022</v>
      </c>
      <c r="X37">
        <v>12</v>
      </c>
    </row>
    <row r="38" spans="1:24" x14ac:dyDescent="0.25">
      <c r="A38" s="1">
        <v>23</v>
      </c>
      <c r="B38">
        <v>856</v>
      </c>
      <c r="C38" t="s">
        <v>198</v>
      </c>
      <c r="D38" t="s">
        <v>199</v>
      </c>
      <c r="E38" s="26" t="s">
        <v>91</v>
      </c>
      <c r="F38" s="21" t="s">
        <v>95</v>
      </c>
      <c r="G38">
        <v>81</v>
      </c>
      <c r="H38">
        <v>81</v>
      </c>
      <c r="I38">
        <v>80</v>
      </c>
      <c r="J38">
        <v>69</v>
      </c>
      <c r="K38">
        <v>86</v>
      </c>
      <c r="L38">
        <v>86</v>
      </c>
      <c r="M38">
        <f t="shared" si="0"/>
        <v>483</v>
      </c>
      <c r="N38">
        <v>7</v>
      </c>
      <c r="O38">
        <v>88</v>
      </c>
      <c r="P38">
        <v>88</v>
      </c>
      <c r="Q38">
        <v>74</v>
      </c>
      <c r="R38">
        <v>86</v>
      </c>
      <c r="S38">
        <v>87</v>
      </c>
      <c r="T38">
        <v>92</v>
      </c>
      <c r="U38">
        <v>515</v>
      </c>
      <c r="V38">
        <v>7</v>
      </c>
      <c r="W38">
        <v>998</v>
      </c>
      <c r="X38">
        <v>14</v>
      </c>
    </row>
    <row r="39" spans="1:24" x14ac:dyDescent="0.25">
      <c r="A39" s="1">
        <v>24</v>
      </c>
      <c r="B39">
        <v>860</v>
      </c>
      <c r="C39" t="s">
        <v>23</v>
      </c>
      <c r="D39" t="s">
        <v>166</v>
      </c>
      <c r="E39" s="26" t="s">
        <v>91</v>
      </c>
      <c r="F39" s="21" t="s">
        <v>90</v>
      </c>
      <c r="G39">
        <v>86</v>
      </c>
      <c r="H39">
        <v>85</v>
      </c>
      <c r="I39">
        <v>84</v>
      </c>
      <c r="J39">
        <v>86</v>
      </c>
      <c r="K39">
        <v>88</v>
      </c>
      <c r="L39">
        <v>84</v>
      </c>
      <c r="M39">
        <f t="shared" si="0"/>
        <v>513</v>
      </c>
      <c r="N39">
        <v>2</v>
      </c>
      <c r="O39">
        <v>82</v>
      </c>
      <c r="P39">
        <v>77</v>
      </c>
      <c r="Q39">
        <v>81</v>
      </c>
      <c r="R39">
        <v>77</v>
      </c>
      <c r="S39">
        <v>72</v>
      </c>
      <c r="T39">
        <v>92</v>
      </c>
      <c r="U39">
        <v>481</v>
      </c>
      <c r="V39">
        <v>1</v>
      </c>
      <c r="W39">
        <v>994</v>
      </c>
      <c r="X39">
        <v>3</v>
      </c>
    </row>
    <row r="40" spans="1:24" x14ac:dyDescent="0.25">
      <c r="A40" s="1">
        <v>25</v>
      </c>
      <c r="B40">
        <v>959</v>
      </c>
      <c r="C40" t="s">
        <v>155</v>
      </c>
      <c r="D40" t="s">
        <v>354</v>
      </c>
      <c r="E40" s="26" t="s">
        <v>91</v>
      </c>
      <c r="F40" s="21" t="s">
        <v>127</v>
      </c>
      <c r="G40">
        <v>85</v>
      </c>
      <c r="H40">
        <v>81</v>
      </c>
      <c r="I40">
        <v>79</v>
      </c>
      <c r="J40">
        <v>78</v>
      </c>
      <c r="K40">
        <v>93</v>
      </c>
      <c r="L40">
        <v>86</v>
      </c>
      <c r="M40">
        <f t="shared" si="0"/>
        <v>502</v>
      </c>
      <c r="N40">
        <v>5</v>
      </c>
      <c r="O40">
        <v>80</v>
      </c>
      <c r="P40">
        <v>80</v>
      </c>
      <c r="Q40">
        <v>85</v>
      </c>
      <c r="R40">
        <v>72</v>
      </c>
      <c r="S40">
        <v>80</v>
      </c>
      <c r="T40">
        <v>82</v>
      </c>
      <c r="U40">
        <v>479</v>
      </c>
      <c r="V40">
        <v>3</v>
      </c>
      <c r="W40">
        <v>981</v>
      </c>
      <c r="X40">
        <v>8</v>
      </c>
    </row>
    <row r="41" spans="1:24" x14ac:dyDescent="0.25">
      <c r="A41" s="1">
        <v>26</v>
      </c>
      <c r="B41">
        <v>873</v>
      </c>
      <c r="C41" t="s">
        <v>167</v>
      </c>
      <c r="D41" t="s">
        <v>168</v>
      </c>
      <c r="E41" s="26" t="s">
        <v>89</v>
      </c>
      <c r="F41" s="21" t="s">
        <v>117</v>
      </c>
      <c r="G41">
        <v>68</v>
      </c>
      <c r="H41">
        <v>76</v>
      </c>
      <c r="I41">
        <v>73</v>
      </c>
      <c r="J41">
        <v>80</v>
      </c>
      <c r="K41">
        <v>80</v>
      </c>
      <c r="L41">
        <v>86</v>
      </c>
      <c r="M41">
        <f t="shared" si="0"/>
        <v>463</v>
      </c>
      <c r="N41">
        <v>2</v>
      </c>
      <c r="O41">
        <v>77</v>
      </c>
      <c r="P41">
        <v>75</v>
      </c>
      <c r="Q41">
        <v>65</v>
      </c>
      <c r="R41">
        <v>87</v>
      </c>
      <c r="S41">
        <v>82</v>
      </c>
      <c r="T41">
        <v>87</v>
      </c>
      <c r="U41">
        <v>473</v>
      </c>
      <c r="V41">
        <v>5</v>
      </c>
      <c r="W41">
        <v>936</v>
      </c>
      <c r="X41">
        <v>7</v>
      </c>
    </row>
    <row r="42" spans="1:24" x14ac:dyDescent="0.25">
      <c r="A42" s="1">
        <v>27</v>
      </c>
      <c r="B42">
        <v>803</v>
      </c>
      <c r="C42" t="s">
        <v>70</v>
      </c>
      <c r="D42" t="s">
        <v>226</v>
      </c>
      <c r="E42" s="26" t="s">
        <v>89</v>
      </c>
      <c r="F42" s="21" t="s">
        <v>127</v>
      </c>
      <c r="G42">
        <v>79</v>
      </c>
      <c r="H42">
        <v>94</v>
      </c>
      <c r="I42">
        <v>86</v>
      </c>
      <c r="J42">
        <v>86</v>
      </c>
      <c r="K42">
        <v>80</v>
      </c>
      <c r="L42">
        <v>79</v>
      </c>
      <c r="M42">
        <f t="shared" si="0"/>
        <v>504</v>
      </c>
      <c r="N42">
        <v>1</v>
      </c>
      <c r="O42">
        <v>90</v>
      </c>
      <c r="P42">
        <v>91</v>
      </c>
      <c r="Q42">
        <v>78</v>
      </c>
      <c r="R42">
        <v>9</v>
      </c>
      <c r="S42">
        <v>8</v>
      </c>
      <c r="T42">
        <v>0</v>
      </c>
      <c r="U42">
        <v>276</v>
      </c>
      <c r="V42">
        <v>4</v>
      </c>
      <c r="W42">
        <v>780</v>
      </c>
      <c r="X42">
        <v>5</v>
      </c>
    </row>
    <row r="43" spans="1:24" x14ac:dyDescent="0.25">
      <c r="A43" s="1"/>
    </row>
    <row r="50" spans="24:24" x14ac:dyDescent="0.25">
      <c r="X50" s="3"/>
    </row>
    <row r="51" spans="24:24" x14ac:dyDescent="0.25">
      <c r="X51" s="3"/>
    </row>
    <row r="52" spans="24:24" x14ac:dyDescent="0.25">
      <c r="X52" s="3"/>
    </row>
  </sheetData>
  <sortState xmlns:xlrd2="http://schemas.microsoft.com/office/spreadsheetml/2017/richdata2" ref="B16:X43">
    <sortCondition descending="1" ref="W16:W43"/>
    <sortCondition descending="1" ref="X16:X43"/>
    <sortCondition descending="1" ref="U16:U43"/>
  </sortState>
  <mergeCells count="3">
    <mergeCell ref="A1:W1"/>
    <mergeCell ref="A2:W2"/>
    <mergeCell ref="A3:W3"/>
  </mergeCells>
  <printOptions horizontalCentered="1"/>
  <pageMargins left="0.2" right="0.2" top="0.5" bottom="0.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60"/>
  <sheetViews>
    <sheetView workbookViewId="0">
      <selection activeCell="X18" sqref="X18"/>
    </sheetView>
  </sheetViews>
  <sheetFormatPr defaultRowHeight="15.75" x14ac:dyDescent="0.25"/>
  <cols>
    <col min="1" max="1" width="8" customWidth="1"/>
    <col min="2" max="2" width="5" bestFit="1" customWidth="1"/>
    <col min="3" max="3" width="9.5703125" bestFit="1" customWidth="1"/>
    <col min="4" max="4" width="10.5703125" bestFit="1" customWidth="1"/>
    <col min="5" max="5" width="5" bestFit="1" customWidth="1"/>
    <col min="6" max="6" width="4.28515625" bestFit="1" customWidth="1"/>
    <col min="7" max="7" width="5.140625" style="10" hidden="1" customWidth="1"/>
    <col min="8" max="12" width="3.85546875" style="10" hidden="1" customWidth="1"/>
    <col min="13" max="13" width="6.85546875" style="10" bestFit="1" customWidth="1"/>
    <col min="14" max="14" width="4.85546875" style="10" bestFit="1" customWidth="1"/>
    <col min="15" max="20" width="3.85546875" style="10" hidden="1" customWidth="1"/>
    <col min="21" max="21" width="7.5703125" style="10" bestFit="1" customWidth="1"/>
    <col min="22" max="22" width="4.85546875" style="10" bestFit="1" customWidth="1"/>
    <col min="23" max="23" width="7" style="10" bestFit="1" customWidth="1"/>
    <col min="24" max="24" width="4.85546875" style="10" bestFit="1" customWidth="1"/>
  </cols>
  <sheetData>
    <row r="1" spans="1:25" ht="18" x14ac:dyDescent="0.25">
      <c r="A1" s="37" t="s">
        <v>84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25" ht="18" x14ac:dyDescent="0.25">
      <c r="A2" s="37" t="s">
        <v>86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spans="1:25" ht="18" x14ac:dyDescent="0.25">
      <c r="A3" s="37" t="s">
        <v>129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</row>
    <row r="4" spans="1:25" ht="18" x14ac:dyDescent="0.25">
      <c r="A4" s="15"/>
      <c r="B4" s="15"/>
      <c r="C4" s="16"/>
      <c r="D4" s="16"/>
      <c r="E4" s="16"/>
      <c r="F4" s="1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5" ht="18.75" x14ac:dyDescent="0.3">
      <c r="A5" s="15" t="s">
        <v>50</v>
      </c>
      <c r="B5" s="15"/>
      <c r="C5" s="16"/>
      <c r="D5" s="29" t="s">
        <v>97</v>
      </c>
      <c r="E5" s="13"/>
      <c r="F5" s="15"/>
      <c r="G5" s="30"/>
      <c r="H5" s="30"/>
      <c r="I5" s="30"/>
      <c r="J5" s="30"/>
      <c r="K5" s="30"/>
      <c r="L5" s="30"/>
      <c r="M5" s="31" t="s">
        <v>98</v>
      </c>
      <c r="N5" s="30"/>
      <c r="O5" s="30"/>
      <c r="P5" s="30"/>
      <c r="Q5" s="30"/>
      <c r="R5" s="30"/>
      <c r="S5" s="30"/>
      <c r="T5" s="30"/>
      <c r="V5" s="2"/>
      <c r="W5" s="2"/>
      <c r="X5" s="23"/>
      <c r="Y5" s="19">
        <v>1154</v>
      </c>
    </row>
    <row r="6" spans="1:25" ht="18.75" x14ac:dyDescent="0.3">
      <c r="A6" s="15" t="s">
        <v>51</v>
      </c>
      <c r="B6" s="15"/>
      <c r="C6" s="16"/>
      <c r="D6" s="29" t="s">
        <v>106</v>
      </c>
      <c r="E6" s="13"/>
      <c r="F6" s="15"/>
      <c r="G6" s="30"/>
      <c r="H6" s="30"/>
      <c r="I6" s="30"/>
      <c r="J6" s="30"/>
      <c r="K6" s="30"/>
      <c r="L6" s="30"/>
      <c r="M6" s="31" t="s">
        <v>81</v>
      </c>
      <c r="N6" s="30"/>
      <c r="O6" s="30"/>
      <c r="P6" s="30"/>
      <c r="Q6" s="30"/>
      <c r="R6" s="30"/>
      <c r="S6" s="30"/>
      <c r="T6" s="30"/>
      <c r="V6" s="2"/>
      <c r="W6" s="2"/>
      <c r="X6" s="23"/>
      <c r="Y6" s="19">
        <v>1139</v>
      </c>
    </row>
    <row r="7" spans="1:25" ht="18.75" x14ac:dyDescent="0.3">
      <c r="A7" s="15" t="s">
        <v>52</v>
      </c>
      <c r="B7" s="15"/>
      <c r="C7" s="16"/>
      <c r="D7" s="29" t="s">
        <v>28</v>
      </c>
      <c r="E7" s="13"/>
      <c r="F7" s="15"/>
      <c r="G7" s="30"/>
      <c r="H7" s="30"/>
      <c r="I7" s="30"/>
      <c r="J7" s="30"/>
      <c r="K7" s="30"/>
      <c r="L7" s="30"/>
      <c r="M7" s="31" t="s">
        <v>27</v>
      </c>
      <c r="N7" s="30"/>
      <c r="O7" s="30"/>
      <c r="P7" s="30"/>
      <c r="Q7" s="30"/>
      <c r="R7" s="30"/>
      <c r="S7" s="30"/>
      <c r="T7" s="30"/>
      <c r="V7" s="2"/>
      <c r="W7" s="2"/>
      <c r="X7" s="23"/>
      <c r="Y7" s="19">
        <v>1101</v>
      </c>
    </row>
    <row r="8" spans="1:25" s="16" customFormat="1" ht="18" x14ac:dyDescent="0.25">
      <c r="A8" s="15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V8" s="20"/>
      <c r="W8" s="20"/>
      <c r="X8" s="25"/>
      <c r="Y8" s="19"/>
    </row>
    <row r="9" spans="1:25" s="16" customFormat="1" ht="18.75" x14ac:dyDescent="0.3">
      <c r="A9" s="15" t="s">
        <v>57</v>
      </c>
      <c r="B9" s="20"/>
      <c r="C9" s="20"/>
      <c r="D9" s="29" t="s">
        <v>124</v>
      </c>
      <c r="E9" s="20"/>
      <c r="F9" s="20"/>
      <c r="G9" s="20"/>
      <c r="H9" s="20"/>
      <c r="I9" s="20"/>
      <c r="J9" s="20"/>
      <c r="K9" s="20"/>
      <c r="L9" s="20"/>
      <c r="M9" s="31" t="s">
        <v>125</v>
      </c>
      <c r="N9" s="20"/>
      <c r="O9" s="20"/>
      <c r="P9" s="20"/>
      <c r="Q9" s="20"/>
      <c r="R9" s="20"/>
      <c r="S9" s="20"/>
      <c r="T9" s="20"/>
      <c r="V9" s="20"/>
      <c r="W9" s="20"/>
      <c r="X9" s="25"/>
      <c r="Y9" s="19">
        <v>1093</v>
      </c>
    </row>
    <row r="10" spans="1:25" s="16" customFormat="1" ht="18.75" x14ac:dyDescent="0.3">
      <c r="A10" s="15" t="s">
        <v>59</v>
      </c>
      <c r="B10" s="20"/>
      <c r="C10" s="20"/>
      <c r="D10" s="29" t="s">
        <v>113</v>
      </c>
      <c r="E10" s="20"/>
      <c r="F10" s="20"/>
      <c r="G10" s="20"/>
      <c r="H10" s="20"/>
      <c r="I10" s="20"/>
      <c r="J10" s="20"/>
      <c r="K10" s="20"/>
      <c r="L10" s="20"/>
      <c r="M10" s="31" t="s">
        <v>114</v>
      </c>
      <c r="N10" s="20"/>
      <c r="O10" s="20"/>
      <c r="P10" s="20"/>
      <c r="Q10" s="20"/>
      <c r="R10" s="20"/>
      <c r="S10" s="20"/>
      <c r="T10" s="20"/>
      <c r="V10" s="20"/>
      <c r="W10" s="20"/>
      <c r="X10" s="25"/>
      <c r="Y10" s="19">
        <v>1087</v>
      </c>
    </row>
    <row r="11" spans="1:25" s="16" customFormat="1" ht="18.75" x14ac:dyDescent="0.3">
      <c r="A11" s="15" t="s">
        <v>60</v>
      </c>
      <c r="B11" s="20"/>
      <c r="C11" s="20"/>
      <c r="D11" s="29" t="s">
        <v>18</v>
      </c>
      <c r="E11" s="20"/>
      <c r="F11" s="20"/>
      <c r="G11" s="20"/>
      <c r="H11" s="20"/>
      <c r="I11" s="20"/>
      <c r="J11" s="20"/>
      <c r="K11" s="20"/>
      <c r="L11" s="20"/>
      <c r="M11" s="31" t="s">
        <v>17</v>
      </c>
      <c r="N11" s="20"/>
      <c r="O11" s="20"/>
      <c r="P11" s="20"/>
      <c r="Q11" s="20"/>
      <c r="R11" s="20"/>
      <c r="S11" s="20"/>
      <c r="T11" s="20"/>
      <c r="V11" s="20"/>
      <c r="W11" s="20"/>
      <c r="X11" s="25"/>
      <c r="Y11" s="19">
        <v>1073</v>
      </c>
    </row>
    <row r="12" spans="1:25" s="16" customFormat="1" ht="18" x14ac:dyDescent="0.25">
      <c r="A12" s="15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V12" s="20"/>
      <c r="W12" s="20"/>
      <c r="X12" s="25"/>
      <c r="Y12" s="19"/>
    </row>
    <row r="13" spans="1:25" s="16" customFormat="1" ht="18.75" x14ac:dyDescent="0.3">
      <c r="A13" s="15" t="s">
        <v>58</v>
      </c>
      <c r="B13" s="20"/>
      <c r="C13" s="20"/>
      <c r="D13" s="29" t="s">
        <v>97</v>
      </c>
      <c r="E13" s="20"/>
      <c r="F13" s="20"/>
      <c r="G13" s="20"/>
      <c r="H13" s="20"/>
      <c r="I13" s="20"/>
      <c r="J13" s="20"/>
      <c r="K13" s="20"/>
      <c r="L13" s="20"/>
      <c r="M13" s="31" t="s">
        <v>126</v>
      </c>
      <c r="N13" s="20"/>
      <c r="O13" s="20"/>
      <c r="P13" s="20"/>
      <c r="Q13" s="20"/>
      <c r="R13" s="20"/>
      <c r="S13" s="20"/>
      <c r="T13" s="20"/>
      <c r="V13" s="20"/>
      <c r="W13" s="20"/>
      <c r="X13" s="25"/>
      <c r="Y13" s="19">
        <v>1043</v>
      </c>
    </row>
    <row r="14" spans="1:25" s="16" customFormat="1" ht="18.75" x14ac:dyDescent="0.3">
      <c r="A14" s="15" t="s">
        <v>61</v>
      </c>
      <c r="B14" s="20"/>
      <c r="C14" s="20"/>
      <c r="D14" s="29" t="s">
        <v>10</v>
      </c>
      <c r="E14" s="20"/>
      <c r="F14" s="20"/>
      <c r="G14" s="20"/>
      <c r="H14" s="20"/>
      <c r="I14" s="20"/>
      <c r="J14" s="20"/>
      <c r="K14" s="20"/>
      <c r="L14" s="20"/>
      <c r="M14" s="31" t="s">
        <v>34</v>
      </c>
      <c r="N14" s="20"/>
      <c r="O14" s="20"/>
      <c r="P14" s="20"/>
      <c r="Q14" s="20"/>
      <c r="R14" s="20"/>
      <c r="S14" s="20"/>
      <c r="T14" s="20"/>
      <c r="V14" s="20"/>
      <c r="W14" s="20"/>
      <c r="X14" s="25"/>
      <c r="Y14" s="19">
        <v>977</v>
      </c>
    </row>
    <row r="15" spans="1:25" s="16" customFormat="1" ht="18.75" x14ac:dyDescent="0.3">
      <c r="A15" s="15" t="s">
        <v>62</v>
      </c>
      <c r="B15" s="20"/>
      <c r="C15" s="20"/>
      <c r="D15" s="29" t="s">
        <v>121</v>
      </c>
      <c r="E15" s="20"/>
      <c r="F15" s="20"/>
      <c r="G15" s="20"/>
      <c r="H15" s="20"/>
      <c r="I15" s="20"/>
      <c r="J15" s="20"/>
      <c r="K15" s="20"/>
      <c r="L15" s="20"/>
      <c r="M15" s="31" t="s">
        <v>33</v>
      </c>
      <c r="N15" s="20"/>
      <c r="O15" s="20"/>
      <c r="P15" s="20"/>
      <c r="Q15" s="20"/>
      <c r="R15" s="20"/>
      <c r="S15" s="20"/>
      <c r="T15" s="20"/>
      <c r="V15" s="20"/>
      <c r="W15" s="20"/>
      <c r="X15" s="25"/>
      <c r="Y15" s="19">
        <v>858</v>
      </c>
    </row>
    <row r="16" spans="1:25" x14ac:dyDescent="0.25">
      <c r="A16" s="17"/>
      <c r="B16" s="17"/>
      <c r="C16" s="17"/>
      <c r="D16" s="17"/>
      <c r="E16" s="17"/>
      <c r="F16" s="17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5" x14ac:dyDescent="0.25">
      <c r="A17" s="6" t="s">
        <v>43</v>
      </c>
      <c r="B17" s="6" t="s">
        <v>42</v>
      </c>
      <c r="C17" s="5" t="s">
        <v>2</v>
      </c>
      <c r="D17" s="5" t="s">
        <v>1</v>
      </c>
      <c r="E17" s="4" t="s">
        <v>56</v>
      </c>
      <c r="F17" s="4" t="s">
        <v>249</v>
      </c>
      <c r="G17" s="12">
        <v>1</v>
      </c>
      <c r="H17" s="12">
        <v>2</v>
      </c>
      <c r="I17" s="12">
        <v>3</v>
      </c>
      <c r="J17" s="12">
        <v>4</v>
      </c>
      <c r="K17" s="12">
        <v>5</v>
      </c>
      <c r="L17" s="12">
        <v>6</v>
      </c>
      <c r="M17" s="12" t="s">
        <v>44</v>
      </c>
      <c r="N17" s="12" t="s">
        <v>130</v>
      </c>
      <c r="O17" s="12">
        <v>1</v>
      </c>
      <c r="P17" s="12">
        <v>2</v>
      </c>
      <c r="Q17" s="12">
        <v>3</v>
      </c>
      <c r="R17" s="12">
        <v>4</v>
      </c>
      <c r="S17" s="12">
        <v>5</v>
      </c>
      <c r="T17" s="12">
        <v>6</v>
      </c>
      <c r="U17" s="12" t="s">
        <v>45</v>
      </c>
      <c r="V17" s="12" t="s">
        <v>131</v>
      </c>
      <c r="W17" s="12" t="s">
        <v>348</v>
      </c>
      <c r="X17" s="12" t="s">
        <v>127</v>
      </c>
      <c r="Y17" s="12" t="s">
        <v>48</v>
      </c>
    </row>
    <row r="18" spans="1:25" x14ac:dyDescent="0.25">
      <c r="A18" s="1">
        <v>1</v>
      </c>
      <c r="B18" s="21">
        <v>950</v>
      </c>
      <c r="C18" t="s">
        <v>98</v>
      </c>
      <c r="D18" t="s">
        <v>97</v>
      </c>
      <c r="E18" s="26" t="s">
        <v>91</v>
      </c>
      <c r="F18" s="21" t="s">
        <v>99</v>
      </c>
      <c r="G18" s="28">
        <v>95</v>
      </c>
      <c r="H18" s="28">
        <v>93</v>
      </c>
      <c r="I18" s="28">
        <v>93</v>
      </c>
      <c r="J18" s="28">
        <v>96</v>
      </c>
      <c r="K18" s="28">
        <v>96</v>
      </c>
      <c r="L18" s="28">
        <v>94</v>
      </c>
      <c r="M18" s="28">
        <f t="shared" ref="M18:M40" si="0">SUM(G18:L18)</f>
        <v>567</v>
      </c>
      <c r="N18" s="28">
        <v>10</v>
      </c>
      <c r="O18" s="28">
        <v>93</v>
      </c>
      <c r="P18" s="28">
        <v>95</v>
      </c>
      <c r="Q18" s="28">
        <v>94</v>
      </c>
      <c r="R18" s="28">
        <v>93</v>
      </c>
      <c r="S18" s="28">
        <v>96</v>
      </c>
      <c r="T18" s="28">
        <v>95</v>
      </c>
      <c r="U18" s="28">
        <f t="shared" ref="U18:U40" si="1">SUM(O18:T18)</f>
        <v>566</v>
      </c>
      <c r="V18" s="11">
        <v>15</v>
      </c>
      <c r="W18" s="28">
        <f t="shared" ref="W18:W40" si="2">M18+U18</f>
        <v>1133</v>
      </c>
      <c r="X18" s="28">
        <v>25</v>
      </c>
      <c r="Y18" s="28">
        <v>1154</v>
      </c>
    </row>
    <row r="19" spans="1:25" x14ac:dyDescent="0.25">
      <c r="A19" s="1">
        <v>2</v>
      </c>
      <c r="B19" s="21">
        <v>951</v>
      </c>
      <c r="C19" t="s">
        <v>81</v>
      </c>
      <c r="D19" t="s">
        <v>106</v>
      </c>
      <c r="E19" s="26" t="s">
        <v>89</v>
      </c>
      <c r="F19" s="21" t="s">
        <v>107</v>
      </c>
      <c r="G19" s="28">
        <v>94</v>
      </c>
      <c r="H19" s="28">
        <v>97</v>
      </c>
      <c r="I19" s="28">
        <v>94</v>
      </c>
      <c r="J19" s="28">
        <v>90</v>
      </c>
      <c r="K19" s="28">
        <v>94</v>
      </c>
      <c r="L19" s="28">
        <v>90</v>
      </c>
      <c r="M19" s="28">
        <f t="shared" si="0"/>
        <v>559</v>
      </c>
      <c r="N19" s="28">
        <v>10</v>
      </c>
      <c r="O19" s="28">
        <v>95</v>
      </c>
      <c r="P19" s="28">
        <v>94</v>
      </c>
      <c r="Q19" s="28">
        <v>97</v>
      </c>
      <c r="R19" s="28">
        <v>87</v>
      </c>
      <c r="S19" s="28">
        <v>96</v>
      </c>
      <c r="T19" s="28">
        <v>94</v>
      </c>
      <c r="U19" s="28">
        <f t="shared" si="1"/>
        <v>563</v>
      </c>
      <c r="V19" s="11">
        <v>13</v>
      </c>
      <c r="W19" s="28">
        <f t="shared" si="2"/>
        <v>1122</v>
      </c>
      <c r="X19" s="28">
        <v>23</v>
      </c>
      <c r="Y19" s="28">
        <v>1139</v>
      </c>
    </row>
    <row r="20" spans="1:25" x14ac:dyDescent="0.25">
      <c r="A20" s="1">
        <v>3</v>
      </c>
      <c r="B20" s="21">
        <v>948</v>
      </c>
      <c r="C20" t="s">
        <v>27</v>
      </c>
      <c r="D20" t="s">
        <v>28</v>
      </c>
      <c r="E20" s="26" t="s">
        <v>91</v>
      </c>
      <c r="F20" s="21" t="s">
        <v>94</v>
      </c>
      <c r="G20" s="28">
        <v>89</v>
      </c>
      <c r="H20" s="28">
        <v>94</v>
      </c>
      <c r="I20" s="28">
        <v>95</v>
      </c>
      <c r="J20" s="28">
        <v>92</v>
      </c>
      <c r="K20" s="28">
        <v>84</v>
      </c>
      <c r="L20" s="28">
        <v>92</v>
      </c>
      <c r="M20" s="28">
        <f t="shared" si="0"/>
        <v>546</v>
      </c>
      <c r="N20" s="28">
        <v>5</v>
      </c>
      <c r="O20" s="28">
        <v>91</v>
      </c>
      <c r="P20" s="28">
        <v>97</v>
      </c>
      <c r="Q20" s="28">
        <v>89</v>
      </c>
      <c r="R20" s="28">
        <v>92</v>
      </c>
      <c r="S20" s="28">
        <v>88</v>
      </c>
      <c r="T20" s="28">
        <v>90</v>
      </c>
      <c r="U20" s="28">
        <f t="shared" si="1"/>
        <v>547</v>
      </c>
      <c r="V20" s="11">
        <v>8</v>
      </c>
      <c r="W20" s="28">
        <f t="shared" si="2"/>
        <v>1093</v>
      </c>
      <c r="X20" s="28">
        <v>13</v>
      </c>
      <c r="Y20" s="28">
        <v>1101</v>
      </c>
    </row>
    <row r="21" spans="1:25" x14ac:dyDescent="0.25">
      <c r="A21" s="1">
        <v>4</v>
      </c>
      <c r="B21" s="21">
        <v>913</v>
      </c>
      <c r="C21" t="s">
        <v>109</v>
      </c>
      <c r="D21" t="s">
        <v>108</v>
      </c>
      <c r="E21" s="26" t="s">
        <v>91</v>
      </c>
      <c r="F21" s="21" t="s">
        <v>94</v>
      </c>
      <c r="G21" s="28">
        <v>91</v>
      </c>
      <c r="H21" s="28">
        <v>93</v>
      </c>
      <c r="I21" s="28">
        <v>90</v>
      </c>
      <c r="J21" s="28">
        <v>91</v>
      </c>
      <c r="K21" s="28">
        <v>88</v>
      </c>
      <c r="L21" s="28">
        <v>92</v>
      </c>
      <c r="M21" s="28">
        <f t="shared" si="0"/>
        <v>545</v>
      </c>
      <c r="N21" s="28">
        <v>6</v>
      </c>
      <c r="O21" s="28">
        <v>96</v>
      </c>
      <c r="P21" s="28">
        <v>95</v>
      </c>
      <c r="Q21" s="28">
        <v>88</v>
      </c>
      <c r="R21" s="28">
        <v>90</v>
      </c>
      <c r="S21" s="28">
        <v>91</v>
      </c>
      <c r="T21" s="28">
        <v>86</v>
      </c>
      <c r="U21" s="28">
        <f t="shared" si="1"/>
        <v>546</v>
      </c>
      <c r="V21" s="11">
        <v>8</v>
      </c>
      <c r="W21" s="28">
        <f t="shared" si="2"/>
        <v>1091</v>
      </c>
      <c r="X21" s="28">
        <v>14</v>
      </c>
      <c r="Y21" s="28">
        <v>1100</v>
      </c>
    </row>
    <row r="22" spans="1:25" x14ac:dyDescent="0.25">
      <c r="A22" s="1">
        <v>5</v>
      </c>
      <c r="B22" s="21">
        <v>943</v>
      </c>
      <c r="C22" t="s">
        <v>125</v>
      </c>
      <c r="D22" t="s">
        <v>124</v>
      </c>
      <c r="E22" s="26" t="s">
        <v>89</v>
      </c>
      <c r="F22" s="21" t="s">
        <v>120</v>
      </c>
      <c r="G22" s="28">
        <v>90</v>
      </c>
      <c r="H22" s="28">
        <v>93</v>
      </c>
      <c r="I22" s="28">
        <v>93</v>
      </c>
      <c r="J22" s="28">
        <v>89</v>
      </c>
      <c r="K22" s="28">
        <v>86</v>
      </c>
      <c r="L22" s="28">
        <v>88</v>
      </c>
      <c r="M22" s="28">
        <f t="shared" si="0"/>
        <v>539</v>
      </c>
      <c r="N22" s="28">
        <v>4</v>
      </c>
      <c r="O22" s="28">
        <v>95</v>
      </c>
      <c r="P22" s="28">
        <v>89</v>
      </c>
      <c r="Q22" s="28">
        <v>95</v>
      </c>
      <c r="R22" s="28">
        <v>80</v>
      </c>
      <c r="S22" s="28">
        <v>92</v>
      </c>
      <c r="T22" s="28">
        <v>95</v>
      </c>
      <c r="U22" s="28">
        <f t="shared" si="1"/>
        <v>546</v>
      </c>
      <c r="V22" s="11">
        <v>7</v>
      </c>
      <c r="W22" s="28">
        <f t="shared" si="2"/>
        <v>1085</v>
      </c>
      <c r="X22" s="28">
        <v>11</v>
      </c>
      <c r="Y22" s="28">
        <v>1093</v>
      </c>
    </row>
    <row r="23" spans="1:25" x14ac:dyDescent="0.25">
      <c r="A23" s="1">
        <v>6</v>
      </c>
      <c r="B23" s="21">
        <v>942</v>
      </c>
      <c r="C23" t="s">
        <v>114</v>
      </c>
      <c r="D23" t="s">
        <v>113</v>
      </c>
      <c r="E23" s="26" t="s">
        <v>89</v>
      </c>
      <c r="F23" s="21" t="s">
        <v>115</v>
      </c>
      <c r="G23" s="28">
        <v>94</v>
      </c>
      <c r="H23" s="28">
        <v>93</v>
      </c>
      <c r="I23" s="28">
        <v>93</v>
      </c>
      <c r="J23" s="28">
        <v>88</v>
      </c>
      <c r="K23" s="28">
        <v>87</v>
      </c>
      <c r="L23" s="28">
        <v>83</v>
      </c>
      <c r="M23" s="28">
        <f t="shared" si="0"/>
        <v>538</v>
      </c>
      <c r="N23" s="28">
        <v>7</v>
      </c>
      <c r="O23" s="28">
        <v>91</v>
      </c>
      <c r="P23" s="28">
        <v>87</v>
      </c>
      <c r="Q23" s="28">
        <v>93</v>
      </c>
      <c r="R23" s="28">
        <v>94</v>
      </c>
      <c r="S23" s="28">
        <v>90</v>
      </c>
      <c r="T23" s="28">
        <v>83</v>
      </c>
      <c r="U23" s="28">
        <f t="shared" si="1"/>
        <v>538</v>
      </c>
      <c r="V23" s="11">
        <v>7</v>
      </c>
      <c r="W23" s="28">
        <f t="shared" si="2"/>
        <v>1076</v>
      </c>
      <c r="X23" s="28">
        <v>14</v>
      </c>
      <c r="Y23" s="28">
        <v>1087</v>
      </c>
    </row>
    <row r="24" spans="1:25" x14ac:dyDescent="0.25">
      <c r="A24" s="1">
        <v>7</v>
      </c>
      <c r="B24" s="21">
        <v>938</v>
      </c>
      <c r="C24" t="s">
        <v>17</v>
      </c>
      <c r="D24" t="s">
        <v>18</v>
      </c>
      <c r="E24" s="26" t="s">
        <v>89</v>
      </c>
      <c r="F24" s="21" t="s">
        <v>127</v>
      </c>
      <c r="G24" s="28">
        <v>86</v>
      </c>
      <c r="H24" s="28">
        <v>91</v>
      </c>
      <c r="I24" s="28">
        <v>89</v>
      </c>
      <c r="J24" s="28">
        <v>90</v>
      </c>
      <c r="K24" s="28">
        <v>90</v>
      </c>
      <c r="L24" s="28">
        <v>83</v>
      </c>
      <c r="M24" s="28">
        <f t="shared" si="0"/>
        <v>529</v>
      </c>
      <c r="N24" s="28">
        <v>7</v>
      </c>
      <c r="O24" s="28">
        <v>88</v>
      </c>
      <c r="P24" s="28">
        <v>89</v>
      </c>
      <c r="Q24" s="28">
        <v>99</v>
      </c>
      <c r="R24" s="28">
        <v>95</v>
      </c>
      <c r="S24" s="28">
        <v>80</v>
      </c>
      <c r="T24" s="28">
        <v>88</v>
      </c>
      <c r="U24" s="28">
        <f t="shared" si="1"/>
        <v>539</v>
      </c>
      <c r="V24" s="11">
        <v>7</v>
      </c>
      <c r="W24" s="28">
        <f t="shared" si="2"/>
        <v>1068</v>
      </c>
      <c r="X24" s="28">
        <v>14</v>
      </c>
      <c r="Y24" s="28">
        <v>1073</v>
      </c>
    </row>
    <row r="25" spans="1:25" x14ac:dyDescent="0.25">
      <c r="A25" s="1">
        <v>8</v>
      </c>
      <c r="B25" s="21">
        <v>937</v>
      </c>
      <c r="C25" t="s">
        <v>35</v>
      </c>
      <c r="D25" t="s">
        <v>63</v>
      </c>
      <c r="E25" s="26" t="s">
        <v>91</v>
      </c>
      <c r="F25" s="21" t="s">
        <v>92</v>
      </c>
      <c r="G25" s="28">
        <v>89</v>
      </c>
      <c r="H25" s="28">
        <v>83</v>
      </c>
      <c r="I25" s="28">
        <v>89</v>
      </c>
      <c r="J25" s="28">
        <v>88</v>
      </c>
      <c r="K25" s="28">
        <v>88</v>
      </c>
      <c r="L25" s="28">
        <v>92</v>
      </c>
      <c r="M25" s="28">
        <f t="shared" si="0"/>
        <v>529</v>
      </c>
      <c r="N25" s="28">
        <v>7</v>
      </c>
      <c r="O25" s="28">
        <v>92</v>
      </c>
      <c r="P25" s="28">
        <v>85</v>
      </c>
      <c r="Q25" s="28">
        <v>86</v>
      </c>
      <c r="R25" s="28">
        <v>91</v>
      </c>
      <c r="S25" s="28">
        <v>87</v>
      </c>
      <c r="T25" s="28">
        <v>90</v>
      </c>
      <c r="U25" s="28">
        <f t="shared" si="1"/>
        <v>531</v>
      </c>
      <c r="V25" s="11">
        <v>8</v>
      </c>
      <c r="W25" s="28">
        <f t="shared" si="2"/>
        <v>1060</v>
      </c>
      <c r="X25" s="28">
        <v>15</v>
      </c>
      <c r="Y25" s="28">
        <v>1066</v>
      </c>
    </row>
    <row r="26" spans="1:25" x14ac:dyDescent="0.25">
      <c r="A26" s="1">
        <v>9</v>
      </c>
      <c r="B26" s="21">
        <v>936</v>
      </c>
      <c r="C26" t="s">
        <v>119</v>
      </c>
      <c r="D26" t="s">
        <v>118</v>
      </c>
      <c r="E26" s="26" t="s">
        <v>91</v>
      </c>
      <c r="F26" s="21" t="s">
        <v>120</v>
      </c>
      <c r="G26" s="28">
        <v>93</v>
      </c>
      <c r="H26" s="28">
        <v>89</v>
      </c>
      <c r="I26" s="28">
        <v>95</v>
      </c>
      <c r="J26" s="28">
        <v>96</v>
      </c>
      <c r="K26" s="28">
        <v>92</v>
      </c>
      <c r="L26" s="28">
        <v>93</v>
      </c>
      <c r="M26" s="28">
        <f t="shared" si="0"/>
        <v>558</v>
      </c>
      <c r="N26" s="28">
        <v>9</v>
      </c>
      <c r="O26" s="28">
        <v>88</v>
      </c>
      <c r="P26" s="28">
        <v>96</v>
      </c>
      <c r="Q26" s="28">
        <v>89</v>
      </c>
      <c r="R26" s="28">
        <v>89</v>
      </c>
      <c r="S26" s="28">
        <v>98</v>
      </c>
      <c r="T26" s="28">
        <v>95</v>
      </c>
      <c r="U26" s="28">
        <f t="shared" si="1"/>
        <v>555</v>
      </c>
      <c r="V26" s="11">
        <v>7</v>
      </c>
      <c r="W26" s="28">
        <f t="shared" si="2"/>
        <v>1113</v>
      </c>
      <c r="X26" s="28">
        <v>16</v>
      </c>
      <c r="Y26" s="28"/>
    </row>
    <row r="27" spans="1:25" x14ac:dyDescent="0.25">
      <c r="A27" s="1">
        <v>10</v>
      </c>
      <c r="B27" s="21">
        <v>953</v>
      </c>
      <c r="C27" t="s">
        <v>26</v>
      </c>
      <c r="D27" t="s">
        <v>10</v>
      </c>
      <c r="E27" s="21" t="s">
        <v>89</v>
      </c>
      <c r="F27" s="21" t="s">
        <v>110</v>
      </c>
      <c r="G27" s="28">
        <v>90</v>
      </c>
      <c r="H27" s="28">
        <v>90</v>
      </c>
      <c r="I27" s="28">
        <v>97</v>
      </c>
      <c r="J27" s="28">
        <v>87</v>
      </c>
      <c r="K27" s="28">
        <v>74</v>
      </c>
      <c r="L27" s="28">
        <v>83</v>
      </c>
      <c r="M27" s="28">
        <f t="shared" si="0"/>
        <v>521</v>
      </c>
      <c r="N27" s="28">
        <v>5</v>
      </c>
      <c r="O27" s="28">
        <v>92</v>
      </c>
      <c r="P27" s="28">
        <v>92</v>
      </c>
      <c r="Q27" s="28">
        <v>93</v>
      </c>
      <c r="R27" s="28">
        <v>88</v>
      </c>
      <c r="S27" s="28">
        <v>78</v>
      </c>
      <c r="T27" s="28">
        <v>84</v>
      </c>
      <c r="U27" s="28">
        <f t="shared" si="1"/>
        <v>527</v>
      </c>
      <c r="V27" s="11">
        <v>8</v>
      </c>
      <c r="W27" s="28">
        <f t="shared" si="2"/>
        <v>1048</v>
      </c>
      <c r="X27" s="28">
        <v>13</v>
      </c>
    </row>
    <row r="28" spans="1:25" x14ac:dyDescent="0.25">
      <c r="A28" s="1">
        <v>11</v>
      </c>
      <c r="B28" s="21">
        <v>945</v>
      </c>
      <c r="C28" t="s">
        <v>0</v>
      </c>
      <c r="D28" t="s">
        <v>22</v>
      </c>
      <c r="E28" s="26" t="s">
        <v>89</v>
      </c>
      <c r="F28" s="21" t="s">
        <v>95</v>
      </c>
      <c r="G28" s="28">
        <v>88</v>
      </c>
      <c r="H28" s="28">
        <v>85</v>
      </c>
      <c r="I28" s="28">
        <v>88</v>
      </c>
      <c r="J28" s="28">
        <v>80</v>
      </c>
      <c r="K28" s="28">
        <v>83</v>
      </c>
      <c r="L28" s="28">
        <v>85</v>
      </c>
      <c r="M28" s="28">
        <f t="shared" si="0"/>
        <v>509</v>
      </c>
      <c r="N28" s="28">
        <v>5</v>
      </c>
      <c r="O28" s="28">
        <v>91</v>
      </c>
      <c r="P28" s="28">
        <v>87</v>
      </c>
      <c r="Q28" s="28">
        <v>84</v>
      </c>
      <c r="R28" s="28">
        <v>91</v>
      </c>
      <c r="S28" s="28">
        <v>88</v>
      </c>
      <c r="T28" s="28">
        <v>93</v>
      </c>
      <c r="U28" s="28">
        <f t="shared" si="1"/>
        <v>534</v>
      </c>
      <c r="V28" s="11">
        <v>6</v>
      </c>
      <c r="W28" s="28">
        <f t="shared" si="2"/>
        <v>1043</v>
      </c>
      <c r="X28" s="28">
        <v>11</v>
      </c>
    </row>
    <row r="29" spans="1:25" x14ac:dyDescent="0.25">
      <c r="A29" s="1">
        <v>12</v>
      </c>
      <c r="B29" s="21">
        <v>949</v>
      </c>
      <c r="C29" t="s">
        <v>126</v>
      </c>
      <c r="D29" t="s">
        <v>97</v>
      </c>
      <c r="E29" s="26" t="s">
        <v>122</v>
      </c>
      <c r="F29" s="21" t="s">
        <v>99</v>
      </c>
      <c r="G29" s="28">
        <v>90</v>
      </c>
      <c r="H29" s="28">
        <v>94</v>
      </c>
      <c r="I29" s="28">
        <v>88</v>
      </c>
      <c r="J29" s="28">
        <v>81</v>
      </c>
      <c r="K29" s="28">
        <v>82</v>
      </c>
      <c r="L29" s="28">
        <v>82</v>
      </c>
      <c r="M29" s="28">
        <f t="shared" si="0"/>
        <v>517</v>
      </c>
      <c r="N29" s="28">
        <v>3</v>
      </c>
      <c r="O29" s="28">
        <v>89</v>
      </c>
      <c r="P29" s="28">
        <v>92</v>
      </c>
      <c r="Q29" s="28">
        <v>93</v>
      </c>
      <c r="R29" s="28">
        <v>78</v>
      </c>
      <c r="S29" s="28">
        <v>82</v>
      </c>
      <c r="T29" s="28">
        <v>92</v>
      </c>
      <c r="U29" s="28">
        <f t="shared" si="1"/>
        <v>526</v>
      </c>
      <c r="V29" s="11">
        <v>3</v>
      </c>
      <c r="W29" s="28">
        <f t="shared" si="2"/>
        <v>1043</v>
      </c>
      <c r="X29" s="28">
        <v>6</v>
      </c>
    </row>
    <row r="30" spans="1:25" x14ac:dyDescent="0.25">
      <c r="A30" s="1">
        <v>13</v>
      </c>
      <c r="B30" s="21">
        <v>940</v>
      </c>
      <c r="C30" t="s">
        <v>80</v>
      </c>
      <c r="D30" t="s">
        <v>93</v>
      </c>
      <c r="E30" s="26" t="s">
        <v>89</v>
      </c>
      <c r="F30" s="21" t="s">
        <v>94</v>
      </c>
      <c r="G30" s="28">
        <v>92</v>
      </c>
      <c r="H30" s="28">
        <v>85</v>
      </c>
      <c r="I30" s="28">
        <v>91</v>
      </c>
      <c r="J30" s="28">
        <v>87</v>
      </c>
      <c r="K30" s="28">
        <v>90</v>
      </c>
      <c r="L30" s="28">
        <v>85</v>
      </c>
      <c r="M30" s="28">
        <f t="shared" si="0"/>
        <v>530</v>
      </c>
      <c r="N30" s="28">
        <v>8</v>
      </c>
      <c r="O30" s="28">
        <v>85</v>
      </c>
      <c r="P30" s="28">
        <v>90</v>
      </c>
      <c r="Q30" s="28">
        <v>88</v>
      </c>
      <c r="R30" s="28">
        <v>89</v>
      </c>
      <c r="S30" s="28">
        <v>79</v>
      </c>
      <c r="T30" s="28">
        <v>76</v>
      </c>
      <c r="U30" s="28">
        <f t="shared" si="1"/>
        <v>507</v>
      </c>
      <c r="V30" s="11">
        <v>6</v>
      </c>
      <c r="W30" s="28">
        <f t="shared" si="2"/>
        <v>1037</v>
      </c>
      <c r="X30" s="28">
        <v>14</v>
      </c>
    </row>
    <row r="31" spans="1:25" x14ac:dyDescent="0.25">
      <c r="A31" s="1">
        <v>14</v>
      </c>
      <c r="B31" s="21">
        <v>939</v>
      </c>
      <c r="C31" t="s">
        <v>112</v>
      </c>
      <c r="D31" t="s">
        <v>111</v>
      </c>
      <c r="E31" s="26" t="s">
        <v>89</v>
      </c>
      <c r="F31" s="21" t="s">
        <v>99</v>
      </c>
      <c r="G31" s="28">
        <v>83</v>
      </c>
      <c r="H31" s="28">
        <v>93</v>
      </c>
      <c r="I31" s="28">
        <v>84</v>
      </c>
      <c r="J31" s="28">
        <v>83</v>
      </c>
      <c r="K31" s="28">
        <v>83</v>
      </c>
      <c r="L31" s="28">
        <v>88</v>
      </c>
      <c r="M31" s="28">
        <f t="shared" si="0"/>
        <v>514</v>
      </c>
      <c r="N31" s="28">
        <v>2</v>
      </c>
      <c r="O31" s="28">
        <v>90</v>
      </c>
      <c r="P31" s="28">
        <v>87</v>
      </c>
      <c r="Q31" s="28">
        <v>89</v>
      </c>
      <c r="R31" s="28">
        <v>86</v>
      </c>
      <c r="S31" s="28">
        <v>83</v>
      </c>
      <c r="T31" s="28">
        <v>80</v>
      </c>
      <c r="U31" s="28">
        <f t="shared" si="1"/>
        <v>515</v>
      </c>
      <c r="V31" s="11">
        <v>4</v>
      </c>
      <c r="W31" s="28">
        <f t="shared" si="2"/>
        <v>1029</v>
      </c>
      <c r="X31" s="28">
        <v>6</v>
      </c>
    </row>
    <row r="32" spans="1:25" x14ac:dyDescent="0.25">
      <c r="A32" s="1">
        <v>15</v>
      </c>
      <c r="B32" s="21">
        <v>915</v>
      </c>
      <c r="C32" t="s">
        <v>88</v>
      </c>
      <c r="D32" t="s">
        <v>78</v>
      </c>
      <c r="E32" s="26" t="s">
        <v>89</v>
      </c>
      <c r="F32" s="21" t="s">
        <v>90</v>
      </c>
      <c r="G32" s="28">
        <v>74</v>
      </c>
      <c r="H32" s="28">
        <v>89</v>
      </c>
      <c r="I32" s="28">
        <v>88</v>
      </c>
      <c r="J32" s="28">
        <v>88</v>
      </c>
      <c r="K32" s="28">
        <v>88</v>
      </c>
      <c r="L32" s="28">
        <v>93</v>
      </c>
      <c r="M32" s="28">
        <f t="shared" si="0"/>
        <v>520</v>
      </c>
      <c r="N32" s="28">
        <v>2</v>
      </c>
      <c r="O32" s="28">
        <v>77</v>
      </c>
      <c r="P32" s="28">
        <v>87</v>
      </c>
      <c r="Q32" s="28">
        <v>84</v>
      </c>
      <c r="R32" s="28">
        <v>90</v>
      </c>
      <c r="S32" s="28">
        <v>85</v>
      </c>
      <c r="T32" s="28">
        <v>84</v>
      </c>
      <c r="U32" s="28">
        <f t="shared" si="1"/>
        <v>507</v>
      </c>
      <c r="V32" s="11">
        <v>5</v>
      </c>
      <c r="W32" s="28">
        <f t="shared" si="2"/>
        <v>1027</v>
      </c>
      <c r="X32" s="28">
        <v>7</v>
      </c>
    </row>
    <row r="33" spans="1:24" x14ac:dyDescent="0.25">
      <c r="A33" s="1">
        <v>16</v>
      </c>
      <c r="B33" s="21">
        <v>941</v>
      </c>
      <c r="C33" t="s">
        <v>5</v>
      </c>
      <c r="D33" t="s">
        <v>116</v>
      </c>
      <c r="E33" s="26" t="s">
        <v>91</v>
      </c>
      <c r="F33" s="21" t="s">
        <v>117</v>
      </c>
      <c r="G33" s="28">
        <v>80</v>
      </c>
      <c r="H33" s="28">
        <v>88</v>
      </c>
      <c r="I33" s="28">
        <v>87</v>
      </c>
      <c r="J33" s="28">
        <v>90</v>
      </c>
      <c r="K33" s="28">
        <v>94</v>
      </c>
      <c r="L33" s="28">
        <v>75</v>
      </c>
      <c r="M33" s="28">
        <f t="shared" si="0"/>
        <v>514</v>
      </c>
      <c r="N33" s="28">
        <v>3</v>
      </c>
      <c r="O33" s="28">
        <v>76</v>
      </c>
      <c r="P33" s="28">
        <v>84</v>
      </c>
      <c r="Q33" s="28">
        <v>82</v>
      </c>
      <c r="R33" s="28">
        <v>88</v>
      </c>
      <c r="S33" s="28">
        <v>86</v>
      </c>
      <c r="T33" s="28">
        <v>90</v>
      </c>
      <c r="U33" s="28">
        <f t="shared" si="1"/>
        <v>506</v>
      </c>
      <c r="V33" s="11">
        <v>5</v>
      </c>
      <c r="W33" s="28">
        <f t="shared" si="2"/>
        <v>1020</v>
      </c>
      <c r="X33" s="28">
        <v>8</v>
      </c>
    </row>
    <row r="34" spans="1:24" x14ac:dyDescent="0.25">
      <c r="A34" s="1">
        <v>17</v>
      </c>
      <c r="B34" s="21">
        <v>946</v>
      </c>
      <c r="C34" t="s">
        <v>102</v>
      </c>
      <c r="D34" t="s">
        <v>101</v>
      </c>
      <c r="E34" s="26" t="s">
        <v>89</v>
      </c>
      <c r="F34" s="21" t="s">
        <v>103</v>
      </c>
      <c r="G34" s="28">
        <v>77</v>
      </c>
      <c r="H34" s="28">
        <v>86</v>
      </c>
      <c r="I34" s="28">
        <v>89</v>
      </c>
      <c r="J34" s="28">
        <v>85</v>
      </c>
      <c r="K34" s="28">
        <v>88</v>
      </c>
      <c r="L34" s="28">
        <v>85</v>
      </c>
      <c r="M34" s="28">
        <f t="shared" si="0"/>
        <v>510</v>
      </c>
      <c r="N34" s="28">
        <v>1</v>
      </c>
      <c r="O34" s="28">
        <v>83</v>
      </c>
      <c r="P34" s="28">
        <v>83</v>
      </c>
      <c r="Q34" s="28">
        <v>84</v>
      </c>
      <c r="R34" s="28">
        <v>82</v>
      </c>
      <c r="S34" s="28">
        <v>78</v>
      </c>
      <c r="T34" s="28">
        <v>94</v>
      </c>
      <c r="U34" s="28">
        <f t="shared" si="1"/>
        <v>504</v>
      </c>
      <c r="V34" s="11">
        <v>4</v>
      </c>
      <c r="W34" s="28">
        <f t="shared" si="2"/>
        <v>1014</v>
      </c>
      <c r="X34" s="28">
        <v>5</v>
      </c>
    </row>
    <row r="35" spans="1:24" x14ac:dyDescent="0.25">
      <c r="A35" s="1">
        <v>18</v>
      </c>
      <c r="B35" s="21">
        <v>922</v>
      </c>
      <c r="C35" t="s">
        <v>105</v>
      </c>
      <c r="D35" t="s">
        <v>104</v>
      </c>
      <c r="E35" s="26" t="s">
        <v>89</v>
      </c>
      <c r="F35" s="21" t="s">
        <v>99</v>
      </c>
      <c r="G35" s="28">
        <v>71</v>
      </c>
      <c r="H35" s="28">
        <v>86</v>
      </c>
      <c r="I35" s="28">
        <v>82</v>
      </c>
      <c r="J35" s="28">
        <v>85</v>
      </c>
      <c r="K35" s="28">
        <v>85</v>
      </c>
      <c r="L35" s="28">
        <v>85</v>
      </c>
      <c r="M35" s="28">
        <f t="shared" si="0"/>
        <v>494</v>
      </c>
      <c r="N35" s="28">
        <v>5</v>
      </c>
      <c r="O35" s="28">
        <v>84</v>
      </c>
      <c r="P35" s="28">
        <v>82</v>
      </c>
      <c r="Q35" s="28">
        <v>81</v>
      </c>
      <c r="R35" s="28">
        <v>84</v>
      </c>
      <c r="S35" s="28">
        <v>88</v>
      </c>
      <c r="T35" s="28">
        <v>84</v>
      </c>
      <c r="U35" s="28">
        <f t="shared" si="1"/>
        <v>503</v>
      </c>
      <c r="V35" s="11">
        <v>5</v>
      </c>
      <c r="W35" s="28">
        <f t="shared" si="2"/>
        <v>997</v>
      </c>
      <c r="X35" s="28">
        <v>10</v>
      </c>
    </row>
    <row r="36" spans="1:24" x14ac:dyDescent="0.25">
      <c r="A36" s="1">
        <v>19</v>
      </c>
      <c r="B36" s="21">
        <v>944</v>
      </c>
      <c r="C36" t="s">
        <v>32</v>
      </c>
      <c r="D36" t="s">
        <v>100</v>
      </c>
      <c r="E36" s="26" t="s">
        <v>89</v>
      </c>
      <c r="F36" s="21" t="s">
        <v>95</v>
      </c>
      <c r="G36" s="28">
        <v>86</v>
      </c>
      <c r="H36" s="28">
        <v>85</v>
      </c>
      <c r="I36" s="28">
        <v>79</v>
      </c>
      <c r="J36" s="28">
        <v>73</v>
      </c>
      <c r="K36" s="28">
        <v>86</v>
      </c>
      <c r="L36" s="28">
        <v>77</v>
      </c>
      <c r="M36" s="28">
        <f t="shared" si="0"/>
        <v>486</v>
      </c>
      <c r="N36" s="28">
        <v>1</v>
      </c>
      <c r="O36" s="28">
        <v>88</v>
      </c>
      <c r="P36" s="28">
        <v>85</v>
      </c>
      <c r="Q36" s="28">
        <v>92</v>
      </c>
      <c r="R36" s="28">
        <v>88</v>
      </c>
      <c r="S36" s="28">
        <v>83</v>
      </c>
      <c r="T36" s="28">
        <v>71</v>
      </c>
      <c r="U36" s="28">
        <f t="shared" si="1"/>
        <v>507</v>
      </c>
      <c r="V36" s="11">
        <v>3</v>
      </c>
      <c r="W36" s="28">
        <f t="shared" si="2"/>
        <v>993</v>
      </c>
      <c r="X36" s="28">
        <v>4</v>
      </c>
    </row>
    <row r="37" spans="1:24" x14ac:dyDescent="0.25">
      <c r="A37" s="1">
        <v>20</v>
      </c>
      <c r="B37" s="21">
        <v>835</v>
      </c>
      <c r="C37" t="s">
        <v>34</v>
      </c>
      <c r="D37" t="s">
        <v>10</v>
      </c>
      <c r="E37" s="26" t="s">
        <v>122</v>
      </c>
      <c r="F37" s="21" t="s">
        <v>110</v>
      </c>
      <c r="G37" s="28">
        <v>80</v>
      </c>
      <c r="H37" s="28">
        <v>81</v>
      </c>
      <c r="I37" s="28">
        <v>79</v>
      </c>
      <c r="J37" s="28">
        <v>83</v>
      </c>
      <c r="K37" s="28">
        <v>81</v>
      </c>
      <c r="L37" s="28">
        <v>80</v>
      </c>
      <c r="M37" s="28">
        <f t="shared" si="0"/>
        <v>484</v>
      </c>
      <c r="N37" s="28">
        <v>2</v>
      </c>
      <c r="O37" s="28">
        <v>87</v>
      </c>
      <c r="P37" s="28">
        <v>77</v>
      </c>
      <c r="Q37" s="28">
        <v>81</v>
      </c>
      <c r="R37" s="28">
        <v>78</v>
      </c>
      <c r="S37" s="28">
        <v>81</v>
      </c>
      <c r="T37" s="28">
        <v>89</v>
      </c>
      <c r="U37" s="28">
        <f t="shared" si="1"/>
        <v>493</v>
      </c>
      <c r="V37" s="11">
        <v>2</v>
      </c>
      <c r="W37" s="28">
        <f t="shared" si="2"/>
        <v>977</v>
      </c>
      <c r="X37" s="28">
        <v>4</v>
      </c>
    </row>
    <row r="38" spans="1:24" x14ac:dyDescent="0.25">
      <c r="A38" s="1">
        <v>21</v>
      </c>
      <c r="B38" s="21">
        <v>897</v>
      </c>
      <c r="C38" t="s">
        <v>79</v>
      </c>
      <c r="D38" t="s">
        <v>96</v>
      </c>
      <c r="E38" s="26" t="s">
        <v>91</v>
      </c>
      <c r="F38" s="21" t="s">
        <v>95</v>
      </c>
      <c r="G38" s="28">
        <v>76</v>
      </c>
      <c r="H38" s="28">
        <v>73</v>
      </c>
      <c r="I38" s="28">
        <v>81</v>
      </c>
      <c r="J38" s="28">
        <v>83</v>
      </c>
      <c r="K38" s="28">
        <v>91</v>
      </c>
      <c r="L38" s="28">
        <v>79</v>
      </c>
      <c r="M38" s="28">
        <f t="shared" si="0"/>
        <v>483</v>
      </c>
      <c r="N38" s="28">
        <v>6</v>
      </c>
      <c r="O38" s="28">
        <v>73</v>
      </c>
      <c r="P38" s="28">
        <v>71</v>
      </c>
      <c r="Q38" s="28">
        <v>77</v>
      </c>
      <c r="R38" s="28">
        <v>69</v>
      </c>
      <c r="S38" s="28">
        <v>81</v>
      </c>
      <c r="T38" s="28">
        <v>80</v>
      </c>
      <c r="U38" s="28">
        <f t="shared" si="1"/>
        <v>451</v>
      </c>
      <c r="V38" s="11">
        <v>1</v>
      </c>
      <c r="W38" s="28">
        <f t="shared" si="2"/>
        <v>934</v>
      </c>
      <c r="X38" s="28">
        <v>7</v>
      </c>
    </row>
    <row r="39" spans="1:24" x14ac:dyDescent="0.25">
      <c r="A39" s="1">
        <v>22</v>
      </c>
      <c r="B39" s="21">
        <v>910</v>
      </c>
      <c r="C39" t="s">
        <v>128</v>
      </c>
      <c r="D39" t="s">
        <v>64</v>
      </c>
      <c r="E39" s="26" t="s">
        <v>89</v>
      </c>
      <c r="F39" s="21" t="s">
        <v>110</v>
      </c>
      <c r="G39" s="28">
        <v>87</v>
      </c>
      <c r="H39" s="28">
        <v>79</v>
      </c>
      <c r="I39" s="28">
        <v>87</v>
      </c>
      <c r="J39" s="28">
        <v>66</v>
      </c>
      <c r="K39" s="28">
        <v>82</v>
      </c>
      <c r="L39" s="28">
        <v>74</v>
      </c>
      <c r="M39" s="28">
        <f t="shared" si="0"/>
        <v>475</v>
      </c>
      <c r="N39" s="28">
        <v>1</v>
      </c>
      <c r="O39" s="28">
        <v>77</v>
      </c>
      <c r="P39" s="28">
        <v>90</v>
      </c>
      <c r="Q39" s="28">
        <v>85</v>
      </c>
      <c r="R39" s="28">
        <v>63</v>
      </c>
      <c r="S39" s="28">
        <v>62</v>
      </c>
      <c r="T39" s="28">
        <v>66</v>
      </c>
      <c r="U39" s="28">
        <f t="shared" si="1"/>
        <v>443</v>
      </c>
      <c r="V39" s="11">
        <v>3</v>
      </c>
      <c r="W39" s="28">
        <f t="shared" si="2"/>
        <v>918</v>
      </c>
      <c r="X39" s="28">
        <v>4</v>
      </c>
    </row>
    <row r="40" spans="1:24" x14ac:dyDescent="0.25">
      <c r="A40" s="1">
        <v>23</v>
      </c>
      <c r="B40" s="21">
        <v>947</v>
      </c>
      <c r="C40" t="s">
        <v>33</v>
      </c>
      <c r="D40" t="s">
        <v>121</v>
      </c>
      <c r="E40" s="26" t="s">
        <v>122</v>
      </c>
      <c r="F40" s="21" t="s">
        <v>123</v>
      </c>
      <c r="G40" s="28">
        <v>72</v>
      </c>
      <c r="H40" s="28">
        <v>76</v>
      </c>
      <c r="I40" s="28">
        <v>79</v>
      </c>
      <c r="J40" s="28">
        <v>53</v>
      </c>
      <c r="K40" s="28">
        <v>75</v>
      </c>
      <c r="L40" s="28">
        <v>68</v>
      </c>
      <c r="M40" s="28">
        <f t="shared" si="0"/>
        <v>423</v>
      </c>
      <c r="N40" s="28">
        <v>1</v>
      </c>
      <c r="O40" s="28">
        <v>76</v>
      </c>
      <c r="P40" s="28">
        <v>68</v>
      </c>
      <c r="Q40" s="28">
        <v>72</v>
      </c>
      <c r="R40" s="28">
        <v>55</v>
      </c>
      <c r="S40" s="28">
        <v>83</v>
      </c>
      <c r="T40" s="28">
        <v>81</v>
      </c>
      <c r="U40" s="28">
        <f t="shared" si="1"/>
        <v>435</v>
      </c>
      <c r="V40" s="11">
        <v>2</v>
      </c>
      <c r="W40" s="28">
        <f t="shared" si="2"/>
        <v>858</v>
      </c>
      <c r="X40" s="28">
        <v>3</v>
      </c>
    </row>
    <row r="55" spans="24:24" x14ac:dyDescent="0.25">
      <c r="X55" s="3"/>
    </row>
    <row r="56" spans="24:24" x14ac:dyDescent="0.25">
      <c r="X56" s="3"/>
    </row>
    <row r="57" spans="24:24" x14ac:dyDescent="0.25">
      <c r="X57" s="3"/>
    </row>
    <row r="58" spans="24:24" x14ac:dyDescent="0.25">
      <c r="X58" s="3"/>
    </row>
    <row r="59" spans="24:24" x14ac:dyDescent="0.25">
      <c r="X59" s="3"/>
    </row>
    <row r="60" spans="24:24" x14ac:dyDescent="0.25">
      <c r="X60" s="3"/>
    </row>
  </sheetData>
  <sortState xmlns:xlrd2="http://schemas.microsoft.com/office/spreadsheetml/2017/richdata2" ref="B19:Z27">
    <sortCondition descending="1" ref="Y19:Y27"/>
    <sortCondition descending="1" ref="X19:X27"/>
  </sortState>
  <mergeCells count="3">
    <mergeCell ref="A1:Y1"/>
    <mergeCell ref="A2:Y2"/>
    <mergeCell ref="A3:Y3"/>
  </mergeCells>
  <printOptions horizontalCentered="1"/>
  <pageMargins left="0.2" right="0.2" top="0.5" bottom="0.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5"/>
  <sheetViews>
    <sheetView workbookViewId="0">
      <selection activeCell="C17" sqref="C17"/>
    </sheetView>
  </sheetViews>
  <sheetFormatPr defaultRowHeight="15.75" x14ac:dyDescent="0.25"/>
  <cols>
    <col min="1" max="1" width="7" bestFit="1" customWidth="1"/>
    <col min="2" max="2" width="5" bestFit="1" customWidth="1"/>
    <col min="3" max="3" width="8.85546875" customWidth="1"/>
    <col min="4" max="4" width="11.140625" customWidth="1"/>
    <col min="5" max="5" width="7.42578125" bestFit="1" customWidth="1"/>
    <col min="6" max="6" width="6.85546875" bestFit="1" customWidth="1"/>
    <col min="7" max="7" width="3" hidden="1" customWidth="1"/>
    <col min="8" max="12" width="3" style="10" hidden="1" customWidth="1"/>
    <col min="13" max="13" width="6.85546875" style="10" bestFit="1" customWidth="1"/>
    <col min="14" max="14" width="4.140625" style="10" bestFit="1" customWidth="1"/>
    <col min="15" max="20" width="3" style="10" hidden="1" customWidth="1"/>
    <col min="21" max="21" width="6.85546875" style="10" bestFit="1" customWidth="1"/>
    <col min="22" max="22" width="4.140625" style="10" bestFit="1" customWidth="1"/>
    <col min="23" max="23" width="6.7109375" style="10" bestFit="1" customWidth="1"/>
    <col min="24" max="24" width="4.28515625" style="10" bestFit="1" customWidth="1"/>
    <col min="25" max="25" width="7.85546875" style="10" bestFit="1" customWidth="1"/>
    <col min="26" max="26" width="2.85546875" style="10" bestFit="1" customWidth="1"/>
    <col min="29" max="29" width="4" bestFit="1" customWidth="1"/>
    <col min="30" max="30" width="5.5703125" bestFit="1" customWidth="1"/>
  </cols>
  <sheetData>
    <row r="1" spans="1:26" ht="18" x14ac:dyDescent="0.25">
      <c r="A1" s="37" t="s">
        <v>84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 ht="18" x14ac:dyDescent="0.25">
      <c r="A2" s="37" t="s">
        <v>243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6" ht="18" x14ac:dyDescent="0.25">
      <c r="A3" s="37" t="s">
        <v>129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26" ht="18" x14ac:dyDescent="0.25">
      <c r="A4" s="15"/>
      <c r="B4" s="15"/>
      <c r="C4" s="16"/>
      <c r="D4" s="16"/>
      <c r="E4" s="16"/>
      <c r="F4" s="16"/>
      <c r="G4" s="16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6" t="s">
        <v>43</v>
      </c>
      <c r="B5" s="6" t="s">
        <v>42</v>
      </c>
      <c r="C5" s="5" t="s">
        <v>2</v>
      </c>
      <c r="D5" s="5" t="s">
        <v>1</v>
      </c>
      <c r="E5" s="4" t="s">
        <v>56</v>
      </c>
      <c r="F5" s="4" t="s">
        <v>87</v>
      </c>
      <c r="G5" s="12">
        <v>1</v>
      </c>
      <c r="H5" s="12">
        <v>2</v>
      </c>
      <c r="I5" s="12">
        <v>3</v>
      </c>
      <c r="J5" s="12">
        <v>4</v>
      </c>
      <c r="K5" s="12">
        <v>5</v>
      </c>
      <c r="L5" s="12">
        <v>6</v>
      </c>
      <c r="M5" s="12" t="s">
        <v>44</v>
      </c>
      <c r="N5" s="12" t="s">
        <v>130</v>
      </c>
      <c r="O5" s="12">
        <v>1</v>
      </c>
      <c r="P5" s="12">
        <v>2</v>
      </c>
      <c r="Q5" s="12">
        <v>3</v>
      </c>
      <c r="R5" s="12">
        <v>4</v>
      </c>
      <c r="S5" s="12">
        <v>5</v>
      </c>
      <c r="T5" s="12">
        <v>6</v>
      </c>
      <c r="U5" s="12" t="s">
        <v>45</v>
      </c>
      <c r="V5" s="12" t="s">
        <v>131</v>
      </c>
      <c r="W5" s="12" t="s">
        <v>250</v>
      </c>
      <c r="X5" s="12" t="s">
        <v>127</v>
      </c>
      <c r="Y5"/>
      <c r="Z5"/>
    </row>
    <row r="6" spans="1:26" x14ac:dyDescent="0.25">
      <c r="A6" s="1">
        <v>1</v>
      </c>
      <c r="B6" s="21">
        <v>998</v>
      </c>
      <c r="C6" t="s">
        <v>241</v>
      </c>
      <c r="D6" t="s">
        <v>40</v>
      </c>
      <c r="E6" s="26" t="s">
        <v>91</v>
      </c>
      <c r="F6" s="21" t="s">
        <v>99</v>
      </c>
      <c r="G6">
        <v>90</v>
      </c>
      <c r="H6">
        <v>89</v>
      </c>
      <c r="I6">
        <v>94</v>
      </c>
      <c r="J6">
        <v>96</v>
      </c>
      <c r="K6">
        <v>89</v>
      </c>
      <c r="L6">
        <v>91</v>
      </c>
      <c r="M6">
        <v>549</v>
      </c>
      <c r="N6">
        <v>7</v>
      </c>
      <c r="O6">
        <v>91</v>
      </c>
      <c r="P6">
        <v>90</v>
      </c>
      <c r="Q6">
        <v>93</v>
      </c>
      <c r="R6">
        <v>96</v>
      </c>
      <c r="S6">
        <v>94</v>
      </c>
      <c r="T6">
        <v>94</v>
      </c>
      <c r="U6">
        <f>SUM(O6:T6)</f>
        <v>558</v>
      </c>
      <c r="V6">
        <v>7</v>
      </c>
      <c r="W6">
        <f>M6+U6</f>
        <v>1107</v>
      </c>
      <c r="X6">
        <v>14</v>
      </c>
      <c r="Y6"/>
      <c r="Z6"/>
    </row>
    <row r="7" spans="1:26" x14ac:dyDescent="0.25">
      <c r="A7" s="1"/>
      <c r="B7" s="1"/>
      <c r="C7" s="7"/>
      <c r="D7" s="7"/>
      <c r="E7" s="10"/>
      <c r="F7" s="10"/>
      <c r="G7" s="10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Y7" s="3"/>
    </row>
    <row r="8" spans="1:26" x14ac:dyDescent="0.25">
      <c r="B8" s="21"/>
      <c r="F8" s="21"/>
      <c r="G8" s="21"/>
    </row>
    <row r="9" spans="1:26" x14ac:dyDescent="0.25">
      <c r="B9" s="21"/>
      <c r="F9" s="21"/>
      <c r="G9" s="21"/>
    </row>
    <row r="10" spans="1:26" ht="18" x14ac:dyDescent="0.25">
      <c r="A10" s="37" t="s">
        <v>84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spans="1:26" ht="18" x14ac:dyDescent="0.25">
      <c r="A11" s="37" t="s">
        <v>355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 spans="1:26" ht="18" x14ac:dyDescent="0.25">
      <c r="A12" s="37" t="s">
        <v>245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spans="1:26" x14ac:dyDescent="0.25">
      <c r="B13" s="21"/>
      <c r="F13" s="21"/>
      <c r="G13" s="21"/>
    </row>
    <row r="14" spans="1:26" x14ac:dyDescent="0.25">
      <c r="A14" s="6" t="s">
        <v>43</v>
      </c>
      <c r="B14" s="6" t="s">
        <v>42</v>
      </c>
      <c r="C14" s="5" t="s">
        <v>2</v>
      </c>
      <c r="D14" s="5" t="s">
        <v>1</v>
      </c>
      <c r="E14" s="4" t="s">
        <v>56</v>
      </c>
      <c r="F14" s="4" t="s">
        <v>87</v>
      </c>
      <c r="G14" s="21"/>
    </row>
    <row r="15" spans="1:26" x14ac:dyDescent="0.25">
      <c r="A15" s="1">
        <v>1</v>
      </c>
      <c r="B15" s="21">
        <v>998</v>
      </c>
      <c r="C15" t="s">
        <v>241</v>
      </c>
      <c r="D15" t="s">
        <v>40</v>
      </c>
      <c r="E15" s="26" t="s">
        <v>91</v>
      </c>
      <c r="F15" s="21" t="s">
        <v>99</v>
      </c>
      <c r="G15">
        <v>89</v>
      </c>
      <c r="H15">
        <v>93</v>
      </c>
      <c r="I15">
        <v>96</v>
      </c>
      <c r="J15">
        <v>83</v>
      </c>
      <c r="K15">
        <v>87</v>
      </c>
      <c r="L15">
        <v>92</v>
      </c>
      <c r="M15">
        <v>540</v>
      </c>
      <c r="N15">
        <v>8</v>
      </c>
      <c r="O15">
        <v>91</v>
      </c>
      <c r="P15">
        <v>96</v>
      </c>
      <c r="Q15">
        <v>96</v>
      </c>
      <c r="R15">
        <v>85</v>
      </c>
      <c r="S15">
        <v>93</v>
      </c>
      <c r="T15">
        <v>91</v>
      </c>
      <c r="U15">
        <v>552</v>
      </c>
      <c r="V15">
        <v>8</v>
      </c>
      <c r="W15">
        <v>1092</v>
      </c>
      <c r="X15">
        <v>16</v>
      </c>
      <c r="Y15"/>
      <c r="Z15"/>
    </row>
  </sheetData>
  <sortState xmlns:xlrd2="http://schemas.microsoft.com/office/spreadsheetml/2017/richdata2" ref="A121:M131">
    <sortCondition ref="M121:M131"/>
  </sortState>
  <mergeCells count="6">
    <mergeCell ref="A12:Z12"/>
    <mergeCell ref="A1:Z1"/>
    <mergeCell ref="A2:Z2"/>
    <mergeCell ref="A3:Z3"/>
    <mergeCell ref="A10:Z10"/>
    <mergeCell ref="A11:Z11"/>
  </mergeCells>
  <phoneticPr fontId="8" type="noConversion"/>
  <printOptions horizontalCentered="1"/>
  <pageMargins left="0.2" right="0.2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MAP</vt:lpstr>
      <vt:lpstr>WAP</vt:lpstr>
      <vt:lpstr>MRF</vt:lpstr>
      <vt:lpstr>MSP</vt:lpstr>
      <vt:lpstr>WSP</vt:lpstr>
      <vt:lpstr>Para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Orvin</dc:creator>
  <cp:lastModifiedBy>Ashley MacAllister</cp:lastModifiedBy>
  <cp:lastPrinted>2026-04-20T17:53:17Z</cp:lastPrinted>
  <dcterms:created xsi:type="dcterms:W3CDTF">2023-11-27T20:28:36Z</dcterms:created>
  <dcterms:modified xsi:type="dcterms:W3CDTF">2026-04-20T19:22:52Z</dcterms:modified>
</cp:coreProperties>
</file>